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935" windowHeight="8790" tabRatio="897" activeTab="0"/>
  </bookViews>
  <sheets>
    <sheet name="etatmodell" sheetId="1" r:id="rId1"/>
    <sheet name="bandbedarf" sheetId="2" r:id="rId2"/>
    <sheet name="studzahlen" sheetId="3" r:id="rId3"/>
    <sheet name="kosten" sheetId="4" r:id="rId4"/>
    <sheet name="zss" sheetId="5" r:id="rId5"/>
    <sheet name="ezss daba" sheetId="6" r:id="rId6"/>
    <sheet name="Tabelle16" sheetId="7" r:id="rId7"/>
  </sheets>
  <definedNames/>
  <calcPr fullCalcOnLoad="1" fullPrecision="0"/>
</workbook>
</file>

<file path=xl/comments2.xml><?xml version="1.0" encoding="utf-8"?>
<comments xmlns="http://schemas.openxmlformats.org/spreadsheetml/2006/main">
  <authors>
    <author>schneider</author>
  </authors>
  <commentList>
    <comment ref="B4" authorId="0">
      <text>
        <r>
          <rPr>
            <b/>
            <sz val="8"/>
            <rFont val="Tahoma"/>
            <family val="0"/>
          </rPr>
          <t>schneider:</t>
        </r>
        <r>
          <rPr>
            <sz val="8"/>
            <rFont val="Tahoma"/>
            <family val="0"/>
          </rPr>
          <t xml:space="preserve">
210 Bände aus CIP-Auswertung +
300 Bände aus Informatik</t>
        </r>
      </text>
    </comment>
  </commentList>
</comments>
</file>

<file path=xl/comments3.xml><?xml version="1.0" encoding="utf-8"?>
<comments xmlns="http://schemas.openxmlformats.org/spreadsheetml/2006/main">
  <authors>
    <author>schneider</author>
  </authors>
  <commentList>
    <comment ref="A32" authorId="0">
      <text>
        <r>
          <rPr>
            <b/>
            <sz val="8"/>
            <rFont val="Tahoma"/>
            <family val="0"/>
          </rPr>
          <t>s</t>
        </r>
        <r>
          <rPr>
            <b/>
            <sz val="10"/>
            <rFont val="Tahoma"/>
            <family val="2"/>
          </rPr>
          <t>chneider:</t>
        </r>
        <r>
          <rPr>
            <sz val="10"/>
            <rFont val="Tahoma"/>
            <family val="2"/>
          </rPr>
          <t xml:space="preserve">
inkl. Physikalische technik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<sst xmlns="http://schemas.openxmlformats.org/spreadsheetml/2006/main" count="315" uniqueCount="170">
  <si>
    <t>Ermittlung der Parameter:</t>
  </si>
  <si>
    <t>Fächergruppe</t>
  </si>
  <si>
    <t>Sozialwesen:</t>
  </si>
  <si>
    <t>Wirtschaft:</t>
  </si>
  <si>
    <t>Technik:</t>
  </si>
  <si>
    <t>Architektur, Design:</t>
  </si>
  <si>
    <t>Durchschnittspreis Fächergruppe:</t>
  </si>
  <si>
    <t>Sozialwesen</t>
  </si>
  <si>
    <t>Wirtschaft</t>
  </si>
  <si>
    <t>Technik</t>
  </si>
  <si>
    <t>Architektur, Design</t>
  </si>
  <si>
    <t>Summe:</t>
  </si>
  <si>
    <t>Bedarf für fachlich zugeordnete Literatur:</t>
  </si>
  <si>
    <t>Monographien</t>
  </si>
  <si>
    <t>Zahl der Bände</t>
  </si>
  <si>
    <t>Preis</t>
  </si>
  <si>
    <t>Bedarf für fächerübergreifende Literatur:</t>
  </si>
  <si>
    <t>Bedarf</t>
  </si>
  <si>
    <t>Fächerübergr. Monogr.</t>
  </si>
  <si>
    <t>davon 2%</t>
  </si>
  <si>
    <t>Bedarf für Einband:</t>
  </si>
  <si>
    <t>Informatik</t>
  </si>
  <si>
    <t>Fächergruppe:</t>
  </si>
  <si>
    <t>Maschinenbau</t>
  </si>
  <si>
    <t>Elektrotechnik</t>
  </si>
  <si>
    <t>Verfahrenstechnik</t>
  </si>
  <si>
    <t>Architektur</t>
  </si>
  <si>
    <t>Allgemeines</t>
  </si>
  <si>
    <t>Verwaltung</t>
  </si>
  <si>
    <t>Chemie und Kunststofftechnik</t>
  </si>
  <si>
    <t>Modul Datenbanken:</t>
  </si>
  <si>
    <t>Etatberechnung pro Fächergruppe nach der Formel Studentenzahl/1000 x Buchpreis x Literaturbedarf:</t>
  </si>
  <si>
    <t>Titel</t>
  </si>
  <si>
    <t>Bayerische Fachhochschulbibliotheken</t>
  </si>
  <si>
    <t>Zeitschriftenbedarf 2005</t>
  </si>
  <si>
    <t>Design, Medientechnik</t>
  </si>
  <si>
    <t>Holztechnik</t>
  </si>
  <si>
    <t>Soziale Arbeit</t>
  </si>
  <si>
    <t>Tourismus</t>
  </si>
  <si>
    <t>Summe</t>
  </si>
  <si>
    <t>Grundbestand an Datenbanken und elektronischen Zeitschriften an den bayerischen Fachhochschulbibliotheken</t>
  </si>
  <si>
    <t>Datenbanken</t>
  </si>
  <si>
    <t>RSWB</t>
  </si>
  <si>
    <t>Wisonet</t>
  </si>
  <si>
    <t>juris</t>
  </si>
  <si>
    <t>VDE-Vorschriften</t>
  </si>
  <si>
    <t>CEABA/VtB</t>
  </si>
  <si>
    <t>Gesamt:</t>
  </si>
  <si>
    <t>Kluwer</t>
  </si>
  <si>
    <t>Springer</t>
  </si>
  <si>
    <t>Name</t>
  </si>
  <si>
    <t>Master</t>
  </si>
  <si>
    <t>Bauingenieurwesen und
Vermessungstechnik</t>
  </si>
  <si>
    <t>Betriebswirtschaft 
und Recht</t>
  </si>
  <si>
    <t>Chemie und Kunststoff-
technik</t>
  </si>
  <si>
    <t>Elektro- und Informationstechnik und  Mikrosystemtechnik</t>
  </si>
  <si>
    <t>Gartenbau, Land- und 
Forstwirtschaft</t>
  </si>
  <si>
    <t>Gestaltung, Grafik, Design und
Kommunikation</t>
  </si>
  <si>
    <t>Maschinenbau und Mechatronik</t>
  </si>
  <si>
    <t>Patentwesen</t>
  </si>
  <si>
    <t>Sozialwesen und Gesundheit</t>
  </si>
  <si>
    <t>Gesamtstudentenzahl</t>
  </si>
  <si>
    <t>bestehend aus</t>
  </si>
  <si>
    <t>Durchschnittspreise Architektur, Design</t>
  </si>
  <si>
    <t xml:space="preserve">b) </t>
  </si>
  <si>
    <t>Durchschnittlicher Monographienpreis pro Fächergruppe nach Harrassowitz</t>
  </si>
  <si>
    <t xml:space="preserve">c) </t>
  </si>
  <si>
    <t xml:space="preserve">a) </t>
  </si>
  <si>
    <t>Gestaltung, Grafik, Design und Kommunikation</t>
  </si>
  <si>
    <t xml:space="preserve">2. </t>
  </si>
  <si>
    <t xml:space="preserve">3. </t>
  </si>
  <si>
    <t>Bedarf für Zeitschriften:</t>
  </si>
  <si>
    <t>4.</t>
  </si>
  <si>
    <t xml:space="preserve"> Bedarf für elektronische Fachinformation:</t>
  </si>
  <si>
    <t xml:space="preserve">5. </t>
  </si>
  <si>
    <t>Einbandkosten:</t>
  </si>
  <si>
    <t>Gesamter Etatbedarf für die FHB :</t>
  </si>
  <si>
    <t xml:space="preserve">1. </t>
  </si>
  <si>
    <t>Stud.Zahl pro
Fächergruppe</t>
  </si>
  <si>
    <t>Modul Print-Zeitschriften:</t>
  </si>
  <si>
    <t>Modul Online-Zeitschriften:</t>
  </si>
  <si>
    <t>Studentenzahl pro Fächergruppe:</t>
  </si>
  <si>
    <t xml:space="preserve">Zahl der Zeitschriften </t>
  </si>
  <si>
    <t>mal Bindekosten/Band</t>
  </si>
  <si>
    <t>+ 10%</t>
  </si>
  <si>
    <t>Architektur/Design</t>
  </si>
  <si>
    <t>Gestaltung, Graphik, Design und Kommunikation</t>
  </si>
  <si>
    <t>Betriebswirtschaft und Recht</t>
  </si>
  <si>
    <t>Bauingenieurwesen und Vermessungstechnik</t>
  </si>
  <si>
    <t xml:space="preserve">Elektro- und Informationstechnik und Mikrosystemtechnik </t>
  </si>
  <si>
    <t>Gartenbau, Land- und Forstwirtschaft</t>
  </si>
  <si>
    <t xml:space="preserve">Maschinenbau und Mechatronik </t>
  </si>
  <si>
    <t>Prozentualer Anteil an Fächergruppe</t>
  </si>
  <si>
    <t>Mehrbedarf für Masterstudiengänge</t>
  </si>
  <si>
    <t>Bedarf für Zeitschriften insgesamt</t>
  </si>
  <si>
    <t>Zahl der Monographien pro Fächergruppe</t>
  </si>
  <si>
    <t>mal Bindekosten /Band</t>
  </si>
  <si>
    <t>Bindekosten</t>
  </si>
  <si>
    <t>Zeitschriften</t>
  </si>
  <si>
    <t>FIZ-Technik</t>
  </si>
  <si>
    <t>Beck-online
"Großer Beck"</t>
  </si>
  <si>
    <t>DIN-Normen des Beuth-Verlages</t>
  </si>
  <si>
    <t>(Preise auf Grundlage der Verträge 2005)</t>
  </si>
  <si>
    <t>2.</t>
  </si>
  <si>
    <t>Elektronische Volltextzeitschriften</t>
  </si>
  <si>
    <t>Datenbank</t>
  </si>
  <si>
    <t>Faktor für Mehrbedarf Monographien Masterstudiengänge</t>
  </si>
  <si>
    <t>Gesamt</t>
  </si>
  <si>
    <t>SciFinder</t>
  </si>
  <si>
    <t>Elsevier
(Science Direct)</t>
  </si>
  <si>
    <t>Wiley</t>
  </si>
  <si>
    <t>Faktor für Mehrbedarf Print-Zeitschriften Masterstudiengänge</t>
  </si>
  <si>
    <t>Technisch-Naturwissenschaftliche Spezialfächer</t>
  </si>
  <si>
    <t>Allgemeines
Allgemeine technische Grundlagen</t>
  </si>
  <si>
    <t>Stand: 4.11.05</t>
  </si>
  <si>
    <t>Techn.-Naturwiss. Spezialfächer</t>
  </si>
  <si>
    <t>Jährlicher Monographienbedarf/1000 Studenten pro Fächergruppe in Bänden:</t>
  </si>
  <si>
    <t>Bedarf für fachlich zugeordnete Monographienliteratur:</t>
  </si>
  <si>
    <t>Bauingenieur-
wesen</t>
  </si>
  <si>
    <t>Verfahrens-
technik</t>
  </si>
  <si>
    <t>Patent-
ingenieur-
wesen</t>
  </si>
  <si>
    <t>Betriebs-
wirtschaft</t>
  </si>
  <si>
    <t>Dipl./Bach.</t>
  </si>
  <si>
    <t>E-Medien-Anteile</t>
  </si>
  <si>
    <t>Einband-Anteil</t>
  </si>
  <si>
    <t>Techn.-naturwiss. Spezialfächer</t>
  </si>
  <si>
    <t>Print-Anteile</t>
  </si>
  <si>
    <t>Mehrbedarf 
Master</t>
  </si>
  <si>
    <t>Für Studierendenzahlen &gt; 1000
mit Kappung um 50% bei den Studierendenzahlen pro Fach</t>
  </si>
  <si>
    <t>Gartenbau, Land- und
Forstwirtschaft</t>
  </si>
  <si>
    <t>Prozentuale Anteile am Gesamtetat</t>
  </si>
  <si>
    <t>Mehrbedarf für Doppelstandorte:</t>
  </si>
  <si>
    <t>Stand: 17.11.05</t>
  </si>
  <si>
    <t>Durchschnittspreise technisch-Naturwiss. Spezialfächer</t>
  </si>
  <si>
    <t>Fächergruppen und Fächer</t>
  </si>
  <si>
    <t>Architektur/
Design</t>
  </si>
  <si>
    <t>Stand: 17.11.2005</t>
  </si>
  <si>
    <t>Durchschnittspreise nach Library Supplier Harrassowitz</t>
  </si>
  <si>
    <t>Durchschnittspreise Wirtschaft</t>
  </si>
  <si>
    <t>Bandbedarf in Abhängigkeit von den prozentualen Anteilen der Fächer und der Literaturproduktion</t>
  </si>
  <si>
    <t>Durchschnittspreise Sozialwesen</t>
  </si>
  <si>
    <t>Durchschnittspreise Technik</t>
  </si>
  <si>
    <t>Fächergruppen</t>
  </si>
  <si>
    <t>Fächer</t>
  </si>
  <si>
    <t>auf Grundlage der CIP-Auswertung ermittelte Bandzahlen</t>
  </si>
  <si>
    <t>prozentuale Anteile der Fächer innerhalb der Fächergruppen</t>
  </si>
  <si>
    <t>Jährlicher Literaturbedarf pro Fächergruppe in Bänden</t>
  </si>
  <si>
    <t>Stand: 18.11.05</t>
  </si>
  <si>
    <t>Bandbedarf
nach
Rundung</t>
  </si>
  <si>
    <t>Verminderung um
wegen Nutzung des kooperativen Leistungsverbundes Bayern</t>
  </si>
  <si>
    <t>Berechnung des Etatbedarfs für die Fachhochschulbibliothek</t>
  </si>
  <si>
    <t>Mathematik</t>
  </si>
  <si>
    <t>FHB 1</t>
  </si>
  <si>
    <t>FHB 2</t>
  </si>
  <si>
    <t>FHB 3</t>
  </si>
  <si>
    <t>FHB 4</t>
  </si>
  <si>
    <t>FHB 5</t>
  </si>
  <si>
    <t>FHB 6</t>
  </si>
  <si>
    <t>FHB 7</t>
  </si>
  <si>
    <t>FHB 8</t>
  </si>
  <si>
    <t>FHB 9</t>
  </si>
  <si>
    <t>FHB 10</t>
  </si>
  <si>
    <t xml:space="preserve">Stand: </t>
  </si>
  <si>
    <t>Studierende in den einzelnen Fächergruppierungen</t>
  </si>
  <si>
    <t>x Zugriffe für y FHBs</t>
  </si>
  <si>
    <t xml:space="preserve">Gesamtpreis </t>
  </si>
  <si>
    <t>Einzelpreis</t>
  </si>
  <si>
    <t>Konsortium</t>
  </si>
  <si>
    <t>x Zugriffe für
y FHBs</t>
  </si>
  <si>
    <t>Anzahl
Studierende 
Semester 0/0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</si>
</sst>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_ ;\-#,##0.00\ "/>
    <numFmt numFmtId="180" formatCode="#,##0_ ;[Red]\-#,##0\ "/>
    <numFmt numFmtId="181" formatCode="#,##0.00\ [$€-1]"/>
    <numFmt numFmtId="182" formatCode="#,##0_ ;\-#,##0\ "/>
    <numFmt numFmtId="183" formatCode="#,##0\ [$€-1]"/>
    <numFmt numFmtId="184" formatCode="#,##0\ [$BF-813]"/>
    <numFmt numFmtId="185" formatCode="#,##0\ [$€-1];[Red]\-#,##0\ [$€-1]"/>
    <numFmt numFmtId="186" formatCode="#,##0.00\ [$€-1];\-#,##0.00\ [$€-1]"/>
    <numFmt numFmtId="187" formatCode="_-* #,##0.00\ [$€-1]_-;\-* #,##0.00\ [$€-1]_-;_-* &quot;-&quot;??\ [$€-1]_-"/>
    <numFmt numFmtId="188" formatCode="[$$-409]#,##0.00"/>
    <numFmt numFmtId="189" formatCode="#,##0.00\ [$€-1];[Red]\-#,##0.00\ [$€-1]"/>
    <numFmt numFmtId="190" formatCode="_-* #,##0.00\ [$EUR]_-;\-* #,##0.00\ [$EUR]_-;_-* &quot;-&quot;??\ [$EUR]_-;_-@_-"/>
    <numFmt numFmtId="191" formatCode="#,##0\ &quot;€&quot;"/>
    <numFmt numFmtId="192" formatCode="0.0%"/>
    <numFmt numFmtId="193" formatCode="#,##0\ _€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20"/>
      <name val="Arial"/>
      <family val="0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sz val="10"/>
      <color indexed="49"/>
      <name val="Arial"/>
      <family val="0"/>
    </font>
    <font>
      <b/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377">
    <xf numFmtId="0" fontId="0" fillId="0" borderId="0" xfId="0" applyAlignment="1">
      <alignment vertical="top"/>
    </xf>
    <xf numFmtId="0" fontId="4" fillId="0" borderId="0" xfId="0" applyFont="1" applyFill="1" applyAlignment="1">
      <alignment vertical="top"/>
    </xf>
    <xf numFmtId="1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170" fontId="0" fillId="0" borderId="0" xfId="60" applyFont="1" applyFill="1" applyBorder="1" applyAlignment="1">
      <alignment/>
    </xf>
    <xf numFmtId="170" fontId="0" fillId="0" borderId="0" xfId="6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170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70" fontId="1" fillId="0" borderId="0" xfId="60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170" fontId="0" fillId="0" borderId="0" xfId="60" applyFont="1" applyFill="1" applyBorder="1" applyAlignment="1">
      <alignment horizontal="right"/>
    </xf>
    <xf numFmtId="170" fontId="1" fillId="0" borderId="0" xfId="60" applyFont="1" applyFill="1" applyBorder="1" applyAlignment="1">
      <alignment horizontal="right"/>
    </xf>
    <xf numFmtId="170" fontId="1" fillId="0" borderId="0" xfId="6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0" fillId="0" borderId="0" xfId="0" applyNumberForma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/>
    </xf>
    <xf numFmtId="181" fontId="1" fillId="0" borderId="0" xfId="0" applyNumberFormat="1" applyFont="1" applyFill="1" applyAlignment="1">
      <alignment horizontal="right"/>
    </xf>
    <xf numFmtId="181" fontId="0" fillId="0" borderId="0" xfId="60" applyNumberFormat="1" applyFont="1" applyFill="1" applyAlignment="1">
      <alignment horizontal="right"/>
    </xf>
    <xf numFmtId="181" fontId="0" fillId="0" borderId="0" xfId="0" applyNumberFormat="1" applyFill="1" applyAlignment="1">
      <alignment vertical="top"/>
    </xf>
    <xf numFmtId="181" fontId="0" fillId="0" borderId="0" xfId="0" applyNumberFormat="1" applyFill="1" applyAlignment="1">
      <alignment horizontal="right"/>
    </xf>
    <xf numFmtId="181" fontId="0" fillId="0" borderId="0" xfId="60" applyNumberFormat="1" applyFont="1" applyFill="1" applyAlignment="1">
      <alignment/>
    </xf>
    <xf numFmtId="181" fontId="1" fillId="0" borderId="0" xfId="60" applyNumberFormat="1" applyFont="1" applyFill="1" applyBorder="1" applyAlignment="1">
      <alignment horizontal="right"/>
    </xf>
    <xf numFmtId="181" fontId="0" fillId="0" borderId="0" xfId="60" applyNumberFormat="1" applyFont="1" applyFill="1" applyBorder="1" applyAlignment="1">
      <alignment horizontal="right"/>
    </xf>
    <xf numFmtId="181" fontId="0" fillId="0" borderId="0" xfId="6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181" fontId="1" fillId="0" borderId="0" xfId="60" applyNumberFormat="1" applyFont="1" applyFill="1" applyAlignment="1">
      <alignment horizontal="right"/>
    </xf>
    <xf numFmtId="186" fontId="1" fillId="0" borderId="0" xfId="60" applyNumberFormat="1" applyFont="1" applyFill="1" applyBorder="1" applyAlignment="1">
      <alignment horizontal="right"/>
    </xf>
    <xf numFmtId="0" fontId="0" fillId="0" borderId="0" xfId="0" applyBorder="1" applyAlignment="1">
      <alignment vertical="top"/>
    </xf>
    <xf numFmtId="0" fontId="8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44" fontId="0" fillId="0" borderId="0" xfId="46" applyFont="1" applyFill="1" applyAlignment="1">
      <alignment/>
    </xf>
    <xf numFmtId="0" fontId="9" fillId="0" borderId="11" xfId="0" applyFont="1" applyFill="1" applyBorder="1" applyAlignment="1">
      <alignment vertical="top"/>
    </xf>
    <xf numFmtId="44" fontId="9" fillId="0" borderId="11" xfId="46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44" fontId="9" fillId="0" borderId="0" xfId="46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4" fontId="1" fillId="0" borderId="0" xfId="46" applyFont="1" applyFill="1" applyAlignment="1">
      <alignment/>
    </xf>
    <xf numFmtId="44" fontId="1" fillId="0" borderId="0" xfId="46" applyFont="1" applyFill="1" applyBorder="1" applyAlignment="1">
      <alignment/>
    </xf>
    <xf numFmtId="0" fontId="10" fillId="0" borderId="0" xfId="0" applyFont="1" applyFill="1" applyAlignment="1">
      <alignment vertical="top"/>
    </xf>
    <xf numFmtId="44" fontId="0" fillId="0" borderId="0" xfId="46" applyFont="1" applyFill="1" applyAlignment="1">
      <alignment horizontal="right"/>
    </xf>
    <xf numFmtId="0" fontId="0" fillId="0" borderId="0" xfId="0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 quotePrefix="1">
      <alignment vertical="top"/>
    </xf>
    <xf numFmtId="0" fontId="11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3" fontId="0" fillId="0" borderId="12" xfId="0" applyNumberFormat="1" applyBorder="1" applyAlignment="1">
      <alignment vertical="top"/>
    </xf>
    <xf numFmtId="0" fontId="13" fillId="0" borderId="12" xfId="0" applyFont="1" applyFill="1" applyBorder="1" applyAlignment="1">
      <alignment vertical="top" wrapText="1"/>
    </xf>
    <xf numFmtId="0" fontId="13" fillId="0" borderId="13" xfId="0" applyFont="1" applyBorder="1" applyAlignment="1">
      <alignment vertical="top"/>
    </xf>
    <xf numFmtId="0" fontId="13" fillId="0" borderId="11" xfId="0" applyFont="1" applyFill="1" applyBorder="1" applyAlignment="1">
      <alignment vertical="top" wrapText="1"/>
    </xf>
    <xf numFmtId="3" fontId="0" fillId="0" borderId="11" xfId="0" applyNumberForma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15" xfId="0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top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/>
    </xf>
    <xf numFmtId="0" fontId="14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16" fillId="0" borderId="13" xfId="0" applyFont="1" applyBorder="1" applyAlignment="1">
      <alignment vertical="top"/>
    </xf>
    <xf numFmtId="0" fontId="16" fillId="0" borderId="11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3" fontId="0" fillId="0" borderId="0" xfId="0" applyNumberFormat="1" applyFill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170" fontId="19" fillId="0" borderId="0" xfId="60" applyFont="1" applyFill="1" applyBorder="1" applyAlignment="1">
      <alignment/>
    </xf>
    <xf numFmtId="170" fontId="19" fillId="0" borderId="0" xfId="60" applyFont="1" applyFill="1" applyBorder="1" applyAlignment="1">
      <alignment horizontal="right"/>
    </xf>
    <xf numFmtId="44" fontId="20" fillId="0" borderId="0" xfId="46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vertical="top"/>
    </xf>
    <xf numFmtId="181" fontId="4" fillId="0" borderId="0" xfId="46" applyNumberFormat="1" applyFont="1" applyFill="1" applyAlignment="1">
      <alignment horizontal="right"/>
    </xf>
    <xf numFmtId="0" fontId="21" fillId="0" borderId="13" xfId="0" applyFont="1" applyBorder="1" applyAlignment="1">
      <alignment vertical="top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9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60" applyNumberFormat="1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Border="1" applyAlignment="1">
      <alignment horizontal="left"/>
    </xf>
    <xf numFmtId="0" fontId="7" fillId="0" borderId="11" xfId="0" applyFont="1" applyBorder="1" applyAlignment="1">
      <alignment vertical="top"/>
    </xf>
    <xf numFmtId="44" fontId="7" fillId="0" borderId="11" xfId="46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81" fontId="7" fillId="0" borderId="11" xfId="0" applyNumberFormat="1" applyFont="1" applyBorder="1" applyAlignment="1">
      <alignment vertical="top"/>
    </xf>
    <xf numFmtId="44" fontId="7" fillId="0" borderId="11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81" fontId="7" fillId="0" borderId="11" xfId="0" applyNumberFormat="1" applyFont="1" applyBorder="1" applyAlignment="1">
      <alignment vertical="top"/>
    </xf>
    <xf numFmtId="189" fontId="7" fillId="0" borderId="11" xfId="0" applyNumberFormat="1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11" xfId="0" applyFont="1" applyBorder="1" applyAlignment="1">
      <alignment vertical="top" wrapText="1"/>
    </xf>
    <xf numFmtId="181" fontId="22" fillId="0" borderId="11" xfId="0" applyNumberFormat="1" applyFont="1" applyBorder="1" applyAlignment="1">
      <alignment vertical="top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181" fontId="22" fillId="0" borderId="11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83" fontId="22" fillId="0" borderId="11" xfId="0" applyNumberFormat="1" applyFont="1" applyBorder="1" applyAlignment="1">
      <alignment vertical="top"/>
    </xf>
    <xf numFmtId="181" fontId="7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188" fontId="7" fillId="0" borderId="11" xfId="0" applyNumberFormat="1" applyFont="1" applyFill="1" applyBorder="1" applyAlignment="1">
      <alignment vertical="top" wrapText="1"/>
    </xf>
    <xf numFmtId="189" fontId="7" fillId="0" borderId="11" xfId="0" applyNumberFormat="1" applyFont="1" applyFill="1" applyBorder="1" applyAlignment="1">
      <alignment vertical="top"/>
    </xf>
    <xf numFmtId="189" fontId="22" fillId="0" borderId="11" xfId="0" applyNumberFormat="1" applyFont="1" applyBorder="1" applyAlignment="1">
      <alignment vertical="top" wrapText="1"/>
    </xf>
    <xf numFmtId="181" fontId="22" fillId="0" borderId="11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87" fontId="22" fillId="0" borderId="0" xfId="0" applyNumberFormat="1" applyFont="1" applyBorder="1" applyAlignment="1">
      <alignment vertical="top"/>
    </xf>
    <xf numFmtId="189" fontId="22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81" fontId="7" fillId="0" borderId="0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81" fontId="7" fillId="0" borderId="0" xfId="0" applyNumberFormat="1" applyFont="1" applyAlignment="1">
      <alignment vertical="top"/>
    </xf>
    <xf numFmtId="181" fontId="7" fillId="0" borderId="0" xfId="0" applyNumberFormat="1" applyFont="1" applyAlignment="1">
      <alignment vertical="top"/>
    </xf>
    <xf numFmtId="181" fontId="7" fillId="0" borderId="0" xfId="0" applyNumberFormat="1" applyFont="1" applyAlignment="1">
      <alignment wrapText="1"/>
    </xf>
    <xf numFmtId="0" fontId="23" fillId="0" borderId="11" xfId="0" applyFont="1" applyBorder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4" fontId="0" fillId="0" borderId="0" xfId="0" applyNumberFormat="1" applyBorder="1" applyAlignment="1">
      <alignment vertical="top"/>
    </xf>
    <xf numFmtId="0" fontId="21" fillId="0" borderId="18" xfId="0" applyFont="1" applyBorder="1" applyAlignment="1">
      <alignment vertical="top"/>
    </xf>
    <xf numFmtId="0" fontId="21" fillId="0" borderId="19" xfId="0" applyFont="1" applyBorder="1" applyAlignment="1">
      <alignment vertical="top" wrapText="1"/>
    </xf>
    <xf numFmtId="3" fontId="0" fillId="0" borderId="19" xfId="0" applyNumberFormat="1" applyBorder="1" applyAlignment="1">
      <alignment vertical="top"/>
    </xf>
    <xf numFmtId="9" fontId="7" fillId="0" borderId="20" xfId="0" applyNumberFormat="1" applyFont="1" applyBorder="1" applyAlignment="1">
      <alignment vertical="top"/>
    </xf>
    <xf numFmtId="181" fontId="1" fillId="0" borderId="0" xfId="6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 wrapText="1"/>
    </xf>
    <xf numFmtId="181" fontId="0" fillId="0" borderId="0" xfId="6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9" fillId="0" borderId="11" xfId="0" applyFont="1" applyFill="1" applyBorder="1" applyAlignment="1">
      <alignment vertical="top" wrapText="1"/>
    </xf>
    <xf numFmtId="9" fontId="0" fillId="0" borderId="0" xfId="52" applyFont="1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top"/>
    </xf>
    <xf numFmtId="3" fontId="0" fillId="0" borderId="10" xfId="0" applyNumberFormat="1" applyFill="1" applyBorder="1" applyAlignment="1">
      <alignment vertical="top"/>
    </xf>
    <xf numFmtId="1" fontId="0" fillId="0" borderId="10" xfId="0" applyNumberFormat="1" applyFill="1" applyBorder="1" applyAlignment="1">
      <alignment vertical="top"/>
    </xf>
    <xf numFmtId="0" fontId="19" fillId="0" borderId="0" xfId="0" applyFont="1" applyAlignment="1">
      <alignment horizontal="right" vertical="top" wrapText="1"/>
    </xf>
    <xf numFmtId="0" fontId="14" fillId="0" borderId="11" xfId="0" applyFont="1" applyBorder="1" applyAlignment="1">
      <alignment vertical="top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vertical="top"/>
    </xf>
    <xf numFmtId="181" fontId="11" fillId="0" borderId="0" xfId="0" applyNumberFormat="1" applyFont="1" applyAlignment="1">
      <alignment vertical="top"/>
    </xf>
    <xf numFmtId="9" fontId="11" fillId="0" borderId="0" xfId="52" applyFont="1" applyAlignment="1">
      <alignment vertical="top"/>
    </xf>
    <xf numFmtId="181" fontId="12" fillId="0" borderId="0" xfId="0" applyNumberFormat="1" applyFont="1" applyAlignment="1">
      <alignment vertical="top"/>
    </xf>
    <xf numFmtId="44" fontId="12" fillId="0" borderId="0" xfId="0" applyNumberFormat="1" applyFont="1" applyAlignment="1">
      <alignment vertical="top"/>
    </xf>
    <xf numFmtId="1" fontId="11" fillId="0" borderId="0" xfId="0" applyNumberFormat="1" applyFont="1" applyAlignment="1">
      <alignment vertical="top"/>
    </xf>
    <xf numFmtId="44" fontId="0" fillId="0" borderId="0" xfId="0" applyNumberFormat="1" applyFill="1" applyAlignment="1">
      <alignment vertical="top"/>
    </xf>
    <xf numFmtId="9" fontId="0" fillId="0" borderId="0" xfId="52" applyFont="1" applyFill="1" applyAlignment="1">
      <alignment vertical="top"/>
    </xf>
    <xf numFmtId="9" fontId="0" fillId="0" borderId="10" xfId="52" applyFont="1" applyFill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0" fontId="0" fillId="0" borderId="0" xfId="0" applyFont="1" applyAlignment="1">
      <alignment horizontal="right" vertical="top"/>
    </xf>
    <xf numFmtId="0" fontId="14" fillId="0" borderId="11" xfId="0" applyFont="1" applyFill="1" applyBorder="1" applyAlignment="1">
      <alignment horizontal="right"/>
    </xf>
    <xf numFmtId="0" fontId="23" fillId="0" borderId="11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44" fontId="0" fillId="0" borderId="0" xfId="46" applyFont="1" applyFill="1" applyAlignment="1">
      <alignment vertical="top"/>
    </xf>
    <xf numFmtId="44" fontId="0" fillId="0" borderId="0" xfId="46" applyFont="1" applyFill="1" applyBorder="1" applyAlignment="1">
      <alignment/>
    </xf>
    <xf numFmtId="44" fontId="0" fillId="0" borderId="0" xfId="46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 wrapText="1"/>
    </xf>
    <xf numFmtId="44" fontId="0" fillId="0" borderId="0" xfId="46" applyFont="1" applyFill="1" applyAlignment="1">
      <alignment horizontal="right" vertical="top"/>
    </xf>
    <xf numFmtId="44" fontId="0" fillId="0" borderId="0" xfId="0" applyNumberFormat="1" applyFont="1" applyFill="1" applyBorder="1" applyAlignment="1">
      <alignment vertical="top"/>
    </xf>
    <xf numFmtId="44" fontId="19" fillId="0" borderId="0" xfId="46" applyFont="1" applyFill="1" applyBorder="1" applyAlignment="1">
      <alignment/>
    </xf>
    <xf numFmtId="44" fontId="19" fillId="0" borderId="10" xfId="46" applyFont="1" applyFill="1" applyBorder="1" applyAlignment="1">
      <alignment/>
    </xf>
    <xf numFmtId="44" fontId="1" fillId="0" borderId="0" xfId="46" applyFont="1" applyFill="1" applyAlignment="1">
      <alignment horizontal="right"/>
    </xf>
    <xf numFmtId="44" fontId="0" fillId="0" borderId="10" xfId="46" applyFont="1" applyFill="1" applyBorder="1" applyAlignment="1">
      <alignment vertical="top"/>
    </xf>
    <xf numFmtId="192" fontId="1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 wrapText="1"/>
    </xf>
    <xf numFmtId="0" fontId="2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38" borderId="11" xfId="0" applyFont="1" applyFill="1" applyBorder="1" applyAlignment="1">
      <alignment horizontal="left" vertical="top" wrapText="1"/>
    </xf>
    <xf numFmtId="10" fontId="0" fillId="0" borderId="21" xfId="0" applyNumberFormat="1" applyBorder="1" applyAlignment="1">
      <alignment vertical="top"/>
    </xf>
    <xf numFmtId="10" fontId="0" fillId="0" borderId="22" xfId="0" applyNumberFormat="1" applyBorder="1" applyAlignment="1">
      <alignment vertical="top"/>
    </xf>
    <xf numFmtId="10" fontId="7" fillId="0" borderId="20" xfId="0" applyNumberFormat="1" applyFont="1" applyBorder="1" applyAlignment="1">
      <alignment vertical="top"/>
    </xf>
    <xf numFmtId="10" fontId="7" fillId="0" borderId="23" xfId="0" applyNumberFormat="1" applyFont="1" applyBorder="1" applyAlignment="1">
      <alignment vertical="top"/>
    </xf>
    <xf numFmtId="44" fontId="9" fillId="0" borderId="11" xfId="46" applyFont="1" applyFill="1" applyBorder="1" applyAlignment="1">
      <alignment vertical="top"/>
    </xf>
    <xf numFmtId="10" fontId="11" fillId="0" borderId="17" xfId="0" applyNumberFormat="1" applyFont="1" applyFill="1" applyBorder="1" applyAlignment="1">
      <alignment horizontal="center" vertical="top"/>
    </xf>
    <xf numFmtId="10" fontId="11" fillId="0" borderId="0" xfId="0" applyNumberFormat="1" applyFont="1" applyFill="1" applyAlignment="1">
      <alignment horizontal="center" vertical="top"/>
    </xf>
    <xf numFmtId="10" fontId="11" fillId="0" borderId="10" xfId="0" applyNumberFormat="1" applyFont="1" applyFill="1" applyBorder="1" applyAlignment="1">
      <alignment horizontal="center" vertical="top"/>
    </xf>
    <xf numFmtId="10" fontId="11" fillId="0" borderId="0" xfId="0" applyNumberFormat="1" applyFont="1" applyFill="1" applyBorder="1" applyAlignment="1">
      <alignment horizontal="center" vertical="top"/>
    </xf>
    <xf numFmtId="9" fontId="1" fillId="0" borderId="11" xfId="0" applyNumberFormat="1" applyFont="1" applyBorder="1" applyAlignment="1">
      <alignment horizontal="right" vertical="top" wrapText="1"/>
    </xf>
    <xf numFmtId="9" fontId="1" fillId="0" borderId="11" xfId="0" applyNumberFormat="1" applyFont="1" applyFill="1" applyBorder="1" applyAlignment="1">
      <alignment horizontal="right"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24" fillId="0" borderId="26" xfId="0" applyFont="1" applyBorder="1" applyAlignment="1">
      <alignment vertical="top"/>
    </xf>
    <xf numFmtId="0" fontId="23" fillId="0" borderId="26" xfId="0" applyFont="1" applyBorder="1" applyAlignment="1">
      <alignment vertical="top"/>
    </xf>
    <xf numFmtId="0" fontId="25" fillId="0" borderId="27" xfId="0" applyFont="1" applyBorder="1" applyAlignment="1">
      <alignment vertical="top"/>
    </xf>
    <xf numFmtId="0" fontId="26" fillId="0" borderId="26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10" fontId="0" fillId="0" borderId="20" xfId="0" applyNumberForma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9" fontId="1" fillId="0" borderId="31" xfId="0" applyNumberFormat="1" applyFont="1" applyBorder="1" applyAlignment="1">
      <alignment horizontal="right" vertical="top" wrapText="1"/>
    </xf>
    <xf numFmtId="9" fontId="1" fillId="0" borderId="17" xfId="0" applyNumberFormat="1" applyFont="1" applyBorder="1" applyAlignment="1">
      <alignment horizontal="left" vertical="top"/>
    </xf>
    <xf numFmtId="0" fontId="1" fillId="0" borderId="15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1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7" xfId="0" applyBorder="1" applyAlignment="1">
      <alignment vertical="top"/>
    </xf>
    <xf numFmtId="0" fontId="0" fillId="39" borderId="0" xfId="0" applyFill="1" applyAlignment="1">
      <alignment vertical="top"/>
    </xf>
    <xf numFmtId="0" fontId="1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top"/>
    </xf>
    <xf numFmtId="0" fontId="0" fillId="40" borderId="36" xfId="0" applyFont="1" applyFill="1" applyBorder="1" applyAlignment="1">
      <alignment horizontal="left" vertical="center" wrapText="1"/>
    </xf>
    <xf numFmtId="0" fontId="0" fillId="40" borderId="37" xfId="0" applyFont="1" applyFill="1" applyBorder="1" applyAlignment="1">
      <alignment vertical="top"/>
    </xf>
    <xf numFmtId="0" fontId="0" fillId="40" borderId="12" xfId="0" applyFont="1" applyFill="1" applyBorder="1" applyAlignment="1">
      <alignment vertical="top"/>
    </xf>
    <xf numFmtId="0" fontId="0" fillId="40" borderId="38" xfId="0" applyFont="1" applyFill="1" applyBorder="1" applyAlignment="1">
      <alignment vertical="top"/>
    </xf>
    <xf numFmtId="0" fontId="0" fillId="40" borderId="24" xfId="0" applyFont="1" applyFill="1" applyBorder="1" applyAlignment="1">
      <alignment horizontal="left" vertical="top"/>
    </xf>
    <xf numFmtId="0" fontId="0" fillId="40" borderId="39" xfId="0" applyFont="1" applyFill="1" applyBorder="1" applyAlignment="1">
      <alignment vertical="top"/>
    </xf>
    <xf numFmtId="0" fontId="0" fillId="40" borderId="15" xfId="0" applyFont="1" applyFill="1" applyBorder="1" applyAlignment="1">
      <alignment vertical="top"/>
    </xf>
    <xf numFmtId="0" fontId="0" fillId="36" borderId="36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top"/>
    </xf>
    <xf numFmtId="0" fontId="0" fillId="36" borderId="12" xfId="0" applyFont="1" applyFill="1" applyBorder="1" applyAlignment="1">
      <alignment vertical="top"/>
    </xf>
    <xf numFmtId="0" fontId="0" fillId="36" borderId="24" xfId="0" applyFont="1" applyFill="1" applyBorder="1" applyAlignment="1">
      <alignment horizontal="left" vertical="center" wrapText="1"/>
    </xf>
    <xf numFmtId="0" fontId="0" fillId="36" borderId="39" xfId="0" applyFont="1" applyFill="1" applyBorder="1" applyAlignment="1">
      <alignment vertical="top"/>
    </xf>
    <xf numFmtId="0" fontId="0" fillId="36" borderId="15" xfId="0" applyFont="1" applyFill="1" applyBorder="1" applyAlignment="1">
      <alignment vertical="top"/>
    </xf>
    <xf numFmtId="0" fontId="0" fillId="41" borderId="29" xfId="0" applyFont="1" applyFill="1" applyBorder="1" applyAlignment="1">
      <alignment horizontal="left" vertical="center" wrapText="1"/>
    </xf>
    <xf numFmtId="0" fontId="0" fillId="41" borderId="40" xfId="0" applyFont="1" applyFill="1" applyBorder="1" applyAlignment="1">
      <alignment vertical="top"/>
    </xf>
    <xf numFmtId="0" fontId="0" fillId="41" borderId="41" xfId="0" applyFont="1" applyFill="1" applyBorder="1" applyAlignment="1">
      <alignment vertical="top"/>
    </xf>
    <xf numFmtId="0" fontId="0" fillId="41" borderId="42" xfId="0" applyFont="1" applyFill="1" applyBorder="1" applyAlignment="1">
      <alignment vertical="top"/>
    </xf>
    <xf numFmtId="0" fontId="0" fillId="41" borderId="19" xfId="0" applyFont="1" applyFill="1" applyBorder="1" applyAlignment="1">
      <alignment vertical="top"/>
    </xf>
    <xf numFmtId="0" fontId="0" fillId="39" borderId="36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vertical="top"/>
    </xf>
    <xf numFmtId="0" fontId="0" fillId="39" borderId="12" xfId="0" applyFont="1" applyFill="1" applyBorder="1" applyAlignment="1">
      <alignment vertical="top"/>
    </xf>
    <xf numFmtId="0" fontId="0" fillId="39" borderId="24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vertical="top"/>
    </xf>
    <xf numFmtId="0" fontId="0" fillId="39" borderId="15" xfId="0" applyFont="1" applyFill="1" applyBorder="1" applyAlignment="1">
      <alignment vertical="top"/>
    </xf>
    <xf numFmtId="0" fontId="0" fillId="42" borderId="29" xfId="0" applyFont="1" applyFill="1" applyBorder="1" applyAlignment="1">
      <alignment horizontal="left" vertical="center" wrapText="1"/>
    </xf>
    <xf numFmtId="0" fontId="0" fillId="42" borderId="40" xfId="0" applyFont="1" applyFill="1" applyBorder="1" applyAlignment="1">
      <alignment vertical="top"/>
    </xf>
    <xf numFmtId="0" fontId="0" fillId="42" borderId="41" xfId="0" applyFont="1" applyFill="1" applyBorder="1" applyAlignment="1">
      <alignment vertical="top"/>
    </xf>
    <xf numFmtId="0" fontId="0" fillId="42" borderId="42" xfId="0" applyFont="1" applyFill="1" applyBorder="1" applyAlignment="1">
      <alignment vertical="top"/>
    </xf>
    <xf numFmtId="0" fontId="0" fillId="42" borderId="19" xfId="0" applyFont="1" applyFill="1" applyBorder="1" applyAlignment="1">
      <alignment vertical="top"/>
    </xf>
    <xf numFmtId="0" fontId="0" fillId="37" borderId="36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top"/>
    </xf>
    <xf numFmtId="0" fontId="0" fillId="37" borderId="12" xfId="0" applyFont="1" applyFill="1" applyBorder="1" applyAlignment="1">
      <alignment vertical="top"/>
    </xf>
    <xf numFmtId="0" fontId="0" fillId="37" borderId="24" xfId="0" applyFont="1" applyFill="1" applyBorder="1" applyAlignment="1">
      <alignment horizontal="left" vertical="center" wrapText="1"/>
    </xf>
    <xf numFmtId="0" fontId="0" fillId="37" borderId="39" xfId="0" applyFont="1" applyFill="1" applyBorder="1" applyAlignment="1">
      <alignment vertical="top"/>
    </xf>
    <xf numFmtId="0" fontId="0" fillId="37" borderId="15" xfId="0" applyFont="1" applyFill="1" applyBorder="1" applyAlignment="1">
      <alignment vertical="top"/>
    </xf>
    <xf numFmtId="0" fontId="0" fillId="35" borderId="29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vertical="top"/>
    </xf>
    <xf numFmtId="0" fontId="0" fillId="35" borderId="41" xfId="0" applyFont="1" applyFill="1" applyBorder="1" applyAlignment="1">
      <alignment vertical="top"/>
    </xf>
    <xf numFmtId="0" fontId="0" fillId="35" borderId="42" xfId="0" applyFont="1" applyFill="1" applyBorder="1" applyAlignment="1">
      <alignment vertical="top"/>
    </xf>
    <xf numFmtId="0" fontId="0" fillId="35" borderId="19" xfId="0" applyFont="1" applyFill="1" applyBorder="1" applyAlignment="1">
      <alignment vertical="top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0" fillId="34" borderId="24" xfId="0" applyFont="1" applyFill="1" applyBorder="1" applyAlignment="1">
      <alignment horizontal="left" vertical="center" wrapText="1"/>
    </xf>
    <xf numFmtId="0" fontId="0" fillId="34" borderId="39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43" borderId="29" xfId="0" applyFont="1" applyFill="1" applyBorder="1" applyAlignment="1">
      <alignment horizontal="left" vertical="center" wrapText="1"/>
    </xf>
    <xf numFmtId="0" fontId="0" fillId="43" borderId="40" xfId="0" applyFont="1" applyFill="1" applyBorder="1" applyAlignment="1">
      <alignment vertical="top"/>
    </xf>
    <xf numFmtId="0" fontId="0" fillId="43" borderId="41" xfId="0" applyFont="1" applyFill="1" applyBorder="1" applyAlignment="1">
      <alignment vertical="top"/>
    </xf>
    <xf numFmtId="0" fontId="0" fillId="43" borderId="42" xfId="0" applyFont="1" applyFill="1" applyBorder="1" applyAlignment="1">
      <alignment vertical="top"/>
    </xf>
    <xf numFmtId="0" fontId="0" fillId="43" borderId="19" xfId="0" applyFont="1" applyFill="1" applyBorder="1" applyAlignment="1">
      <alignment vertical="top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24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9" borderId="29" xfId="0" applyFont="1" applyFill="1" applyBorder="1" applyAlignment="1">
      <alignment horizontal="left" vertical="center" wrapText="1"/>
    </xf>
    <xf numFmtId="0" fontId="0" fillId="39" borderId="32" xfId="0" applyFont="1" applyFill="1" applyBorder="1" applyAlignment="1">
      <alignment vertical="top"/>
    </xf>
    <xf numFmtId="0" fontId="0" fillId="39" borderId="11" xfId="0" applyFont="1" applyFill="1" applyBorder="1" applyAlignment="1">
      <alignment vertical="top"/>
    </xf>
    <xf numFmtId="0" fontId="0" fillId="44" borderId="29" xfId="0" applyFont="1" applyFill="1" applyBorder="1" applyAlignment="1">
      <alignment horizontal="left" vertical="center" wrapText="1"/>
    </xf>
    <xf numFmtId="0" fontId="0" fillId="44" borderId="40" xfId="0" applyFont="1" applyFill="1" applyBorder="1" applyAlignment="1">
      <alignment vertical="top"/>
    </xf>
    <xf numFmtId="0" fontId="0" fillId="44" borderId="41" xfId="0" applyFont="1" applyFill="1" applyBorder="1" applyAlignment="1">
      <alignment vertical="top"/>
    </xf>
    <xf numFmtId="0" fontId="0" fillId="44" borderId="42" xfId="0" applyFont="1" applyFill="1" applyBorder="1" applyAlignment="1">
      <alignment vertical="top"/>
    </xf>
    <xf numFmtId="0" fontId="0" fillId="44" borderId="19" xfId="0" applyFont="1" applyFill="1" applyBorder="1" applyAlignment="1">
      <alignment vertical="top"/>
    </xf>
    <xf numFmtId="0" fontId="0" fillId="45" borderId="36" xfId="0" applyFont="1" applyFill="1" applyBorder="1" applyAlignment="1">
      <alignment horizontal="left" vertical="center" wrapText="1"/>
    </xf>
    <xf numFmtId="0" fontId="0" fillId="45" borderId="37" xfId="0" applyFont="1" applyFill="1" applyBorder="1" applyAlignment="1">
      <alignment vertical="top"/>
    </xf>
    <xf numFmtId="0" fontId="0" fillId="45" borderId="12" xfId="0" applyFont="1" applyFill="1" applyBorder="1" applyAlignment="1">
      <alignment vertical="top"/>
    </xf>
    <xf numFmtId="0" fontId="0" fillId="45" borderId="24" xfId="0" applyFont="1" applyFill="1" applyBorder="1" applyAlignment="1">
      <alignment horizontal="left" vertical="center" wrapText="1"/>
    </xf>
    <xf numFmtId="0" fontId="0" fillId="45" borderId="39" xfId="0" applyFont="1" applyFill="1" applyBorder="1" applyAlignment="1">
      <alignment vertical="top"/>
    </xf>
    <xf numFmtId="0" fontId="0" fillId="45" borderId="15" xfId="0" applyFont="1" applyFill="1" applyBorder="1" applyAlignment="1">
      <alignment vertical="top"/>
    </xf>
    <xf numFmtId="0" fontId="0" fillId="46" borderId="29" xfId="0" applyFont="1" applyFill="1" applyBorder="1" applyAlignment="1">
      <alignment horizontal="left" vertical="center" wrapText="1"/>
    </xf>
    <xf numFmtId="0" fontId="0" fillId="46" borderId="40" xfId="0" applyFont="1" applyFill="1" applyBorder="1" applyAlignment="1">
      <alignment vertical="top"/>
    </xf>
    <xf numFmtId="0" fontId="0" fillId="46" borderId="41" xfId="0" applyFont="1" applyFill="1" applyBorder="1" applyAlignment="1">
      <alignment vertical="top"/>
    </xf>
    <xf numFmtId="0" fontId="0" fillId="46" borderId="42" xfId="0" applyFont="1" applyFill="1" applyBorder="1" applyAlignment="1">
      <alignment vertical="top"/>
    </xf>
    <xf numFmtId="0" fontId="0" fillId="46" borderId="19" xfId="0" applyFont="1" applyFill="1" applyBorder="1" applyAlignment="1">
      <alignment vertical="top"/>
    </xf>
    <xf numFmtId="0" fontId="0" fillId="47" borderId="36" xfId="0" applyFont="1" applyFill="1" applyBorder="1" applyAlignment="1">
      <alignment horizontal="left" vertical="center" wrapText="1"/>
    </xf>
    <xf numFmtId="0" fontId="0" fillId="47" borderId="37" xfId="0" applyFont="1" applyFill="1" applyBorder="1" applyAlignment="1">
      <alignment vertical="top"/>
    </xf>
    <xf numFmtId="0" fontId="0" fillId="47" borderId="12" xfId="0" applyFont="1" applyFill="1" applyBorder="1" applyAlignment="1">
      <alignment vertical="top"/>
    </xf>
    <xf numFmtId="0" fontId="0" fillId="47" borderId="24" xfId="0" applyFont="1" applyFill="1" applyBorder="1" applyAlignment="1">
      <alignment horizontal="left" vertical="top"/>
    </xf>
    <xf numFmtId="0" fontId="0" fillId="47" borderId="39" xfId="0" applyFont="1" applyFill="1" applyBorder="1" applyAlignment="1">
      <alignment vertical="top"/>
    </xf>
    <xf numFmtId="0" fontId="0" fillId="47" borderId="15" xfId="0" applyFont="1" applyFill="1" applyBorder="1" applyAlignment="1">
      <alignment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vertical="top"/>
    </xf>
    <xf numFmtId="3" fontId="1" fillId="0" borderId="25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16" xfId="0" applyFont="1" applyBorder="1" applyAlignment="1" quotePrefix="1">
      <alignment horizontal="right" wrapText="1"/>
    </xf>
    <xf numFmtId="0" fontId="1" fillId="0" borderId="16" xfId="0" applyFont="1" applyBorder="1" applyAlignment="1" quotePrefix="1">
      <alignment horizontal="right" vertical="top" wrapText="1"/>
    </xf>
    <xf numFmtId="191" fontId="1" fillId="0" borderId="0" xfId="46" applyNumberFormat="1" applyFont="1" applyAlignment="1">
      <alignment vertical="top"/>
    </xf>
    <xf numFmtId="191" fontId="1" fillId="0" borderId="0" xfId="46" applyNumberFormat="1" applyFont="1" applyBorder="1" applyAlignment="1">
      <alignment horizontal="left"/>
    </xf>
    <xf numFmtId="191" fontId="23" fillId="0" borderId="11" xfId="46" applyNumberFormat="1" applyFont="1" applyBorder="1" applyAlignment="1">
      <alignment vertical="top"/>
    </xf>
    <xf numFmtId="191" fontId="23" fillId="0" borderId="11" xfId="46" applyNumberFormat="1" applyFont="1" applyBorder="1" applyAlignment="1">
      <alignment horizontal="right"/>
    </xf>
    <xf numFmtId="191" fontId="23" fillId="0" borderId="11" xfId="46" applyNumberFormat="1" applyFont="1" applyBorder="1" applyAlignment="1">
      <alignment horizontal="right" vertical="top"/>
    </xf>
    <xf numFmtId="191" fontId="23" fillId="0" borderId="11" xfId="46" applyNumberFormat="1" applyFont="1" applyBorder="1" applyAlignment="1">
      <alignment horizontal="right" vertical="center"/>
    </xf>
    <xf numFmtId="191" fontId="14" fillId="0" borderId="11" xfId="46" applyNumberFormat="1" applyFont="1" applyBorder="1" applyAlignment="1">
      <alignment vertical="top"/>
    </xf>
    <xf numFmtId="191" fontId="23" fillId="0" borderId="0" xfId="46" applyNumberFormat="1" applyFont="1" applyBorder="1" applyAlignment="1">
      <alignment vertical="top"/>
    </xf>
    <xf numFmtId="191" fontId="14" fillId="0" borderId="0" xfId="46" applyNumberFormat="1" applyFont="1" applyBorder="1" applyAlignment="1">
      <alignment vertical="top"/>
    </xf>
    <xf numFmtId="191" fontId="0" fillId="0" borderId="0" xfId="46" applyNumberFormat="1" applyFont="1" applyAlignment="1">
      <alignment vertical="top"/>
    </xf>
    <xf numFmtId="0" fontId="7" fillId="0" borderId="11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75" zoomScaleNormal="75" zoomScalePageLayoutView="0" workbookViewId="0" topLeftCell="A1">
      <selection activeCell="L14" sqref="L14"/>
    </sheetView>
  </sheetViews>
  <sheetFormatPr defaultColWidth="11.421875" defaultRowHeight="12.75"/>
  <cols>
    <col min="1" max="1" width="4.00390625" style="3" customWidth="1"/>
    <col min="2" max="2" width="2.421875" style="3" customWidth="1"/>
    <col min="3" max="3" width="24.8515625" style="3" customWidth="1"/>
    <col min="4" max="4" width="24.57421875" style="3" customWidth="1"/>
    <col min="5" max="5" width="16.8515625" style="3" customWidth="1"/>
    <col min="6" max="6" width="19.8515625" style="4" customWidth="1"/>
    <col min="7" max="7" width="21.8515625" style="3" customWidth="1"/>
    <col min="8" max="8" width="13.140625" style="3" bestFit="1" customWidth="1"/>
    <col min="9" max="9" width="7.140625" style="3" bestFit="1" customWidth="1"/>
    <col min="10" max="10" width="17.28125" style="4" customWidth="1"/>
    <col min="11" max="11" width="11.8515625" style="3" bestFit="1" customWidth="1"/>
    <col min="12" max="16384" width="11.421875" style="3" customWidth="1"/>
  </cols>
  <sheetData>
    <row r="1" spans="1:8" ht="18">
      <c r="A1" s="62" t="s">
        <v>150</v>
      </c>
      <c r="H1" s="3" t="s">
        <v>147</v>
      </c>
    </row>
    <row r="3" spans="1:10" s="7" customFormat="1" ht="12.75">
      <c r="A3" s="7" t="s">
        <v>77</v>
      </c>
      <c r="B3" s="7" t="s">
        <v>117</v>
      </c>
      <c r="F3" s="8"/>
      <c r="J3" s="8"/>
    </row>
    <row r="4" spans="6:10" s="7" customFormat="1" ht="12.75">
      <c r="F4" s="8"/>
      <c r="J4" s="8"/>
    </row>
    <row r="6" ht="12.75">
      <c r="B6" s="6" t="s">
        <v>0</v>
      </c>
    </row>
    <row r="7" spans="2:3" ht="12.75">
      <c r="B7" s="6" t="s">
        <v>67</v>
      </c>
      <c r="C7" s="7" t="s">
        <v>81</v>
      </c>
    </row>
    <row r="8" spans="2:10" s="9" customFormat="1" ht="73.5" customHeight="1">
      <c r="B8" s="10"/>
      <c r="C8" s="102" t="s">
        <v>1</v>
      </c>
      <c r="D8" s="103" t="s">
        <v>62</v>
      </c>
      <c r="E8" s="104" t="s">
        <v>92</v>
      </c>
      <c r="F8" s="103" t="s">
        <v>169</v>
      </c>
      <c r="G8" s="173" t="s">
        <v>128</v>
      </c>
      <c r="H8" s="174" t="s">
        <v>78</v>
      </c>
      <c r="I8" s="183"/>
      <c r="J8" s="4"/>
    </row>
    <row r="9" spans="3:9" ht="25.5" customHeight="1">
      <c r="C9" s="116" t="s">
        <v>2</v>
      </c>
      <c r="D9" s="119" t="s">
        <v>60</v>
      </c>
      <c r="E9" s="239">
        <f>bandbedarf!D11</f>
        <v>1</v>
      </c>
      <c r="F9" s="178">
        <f>studzahlen!C28</f>
        <v>0</v>
      </c>
      <c r="G9" s="178"/>
      <c r="H9" s="116">
        <f>F9</f>
        <v>0</v>
      </c>
      <c r="I9" s="198" t="e">
        <f>H9/H24</f>
        <v>#DIV/0!</v>
      </c>
    </row>
    <row r="10" spans="3:9" ht="25.5">
      <c r="C10" s="53" t="s">
        <v>3</v>
      </c>
      <c r="D10" s="59" t="s">
        <v>53</v>
      </c>
      <c r="E10" s="240">
        <f>bandbedarf!D8</f>
        <v>0.811</v>
      </c>
      <c r="F10" s="179">
        <f>studzahlen!C8</f>
        <v>0</v>
      </c>
      <c r="G10" s="179"/>
      <c r="H10" s="53">
        <f>F10+F11</f>
        <v>0</v>
      </c>
      <c r="I10" s="197" t="e">
        <f>H10/H24</f>
        <v>#DIV/0!</v>
      </c>
    </row>
    <row r="11" spans="3:9" ht="12.75">
      <c r="C11" s="117"/>
      <c r="D11" s="118" t="s">
        <v>38</v>
      </c>
      <c r="E11" s="241">
        <f>bandbedarf!D9</f>
        <v>0.189</v>
      </c>
      <c r="F11" s="180">
        <f>studzahlen!C30</f>
        <v>0</v>
      </c>
      <c r="G11" s="180"/>
      <c r="H11" s="120"/>
      <c r="I11" s="198"/>
    </row>
    <row r="12" spans="3:9" ht="25.5">
      <c r="C12" s="53" t="s">
        <v>4</v>
      </c>
      <c r="D12" s="59" t="s">
        <v>52</v>
      </c>
      <c r="E12" s="240">
        <f>bandbedarf!D12</f>
        <v>0.1831</v>
      </c>
      <c r="F12" s="181">
        <f>studzahlen!C6</f>
        <v>0</v>
      </c>
      <c r="G12" s="179"/>
      <c r="H12" s="53">
        <f>SUM(F12:F17)</f>
        <v>0</v>
      </c>
      <c r="I12" s="197" t="e">
        <f>H12/H24</f>
        <v>#DIV/0!</v>
      </c>
    </row>
    <row r="13" spans="3:9" ht="25.5">
      <c r="C13" s="53"/>
      <c r="D13" s="59" t="s">
        <v>29</v>
      </c>
      <c r="E13" s="240">
        <f>bandbedarf!D13</f>
        <v>0.0397</v>
      </c>
      <c r="F13" s="181">
        <f>studzahlen!C10</f>
        <v>0</v>
      </c>
      <c r="G13" s="179"/>
      <c r="H13" s="53"/>
      <c r="I13" s="197"/>
    </row>
    <row r="14" spans="3:9" ht="38.25">
      <c r="C14" s="53"/>
      <c r="D14" s="59" t="s">
        <v>55</v>
      </c>
      <c r="E14" s="240">
        <f>bandbedarf!D14</f>
        <v>0.205</v>
      </c>
      <c r="F14" s="181">
        <f>studzahlen!C12</f>
        <v>0</v>
      </c>
      <c r="G14" s="179"/>
      <c r="H14" s="53"/>
      <c r="I14" s="197"/>
    </row>
    <row r="15" spans="3:9" ht="12.75">
      <c r="C15" s="53"/>
      <c r="D15" s="59" t="s">
        <v>21</v>
      </c>
      <c r="E15" s="240">
        <f>bandbedarf!D15</f>
        <v>0.3247</v>
      </c>
      <c r="F15" s="181">
        <f>studzahlen!C20</f>
        <v>0</v>
      </c>
      <c r="G15" s="179"/>
      <c r="H15" s="53"/>
      <c r="I15" s="197"/>
    </row>
    <row r="16" spans="3:9" ht="25.5">
      <c r="C16" s="53"/>
      <c r="D16" s="59" t="s">
        <v>58</v>
      </c>
      <c r="E16" s="240">
        <f>bandbedarf!D16</f>
        <v>0.2176</v>
      </c>
      <c r="F16" s="181">
        <f>studzahlen!C22</f>
        <v>0</v>
      </c>
      <c r="G16" s="179"/>
      <c r="H16" s="53"/>
      <c r="I16" s="197"/>
    </row>
    <row r="17" spans="3:9" ht="12.75">
      <c r="C17" s="117"/>
      <c r="D17" s="118" t="s">
        <v>25</v>
      </c>
      <c r="E17" s="241">
        <f>bandbedarf!D17</f>
        <v>0.0299</v>
      </c>
      <c r="F17" s="182">
        <f>studzahlen!C32</f>
        <v>0</v>
      </c>
      <c r="G17" s="180"/>
      <c r="H17" s="117"/>
      <c r="I17" s="198"/>
    </row>
    <row r="18" spans="3:9" ht="12.75">
      <c r="C18" s="53" t="s">
        <v>5</v>
      </c>
      <c r="D18" s="59" t="s">
        <v>26</v>
      </c>
      <c r="E18" s="240">
        <f>bandbedarf!D5</f>
        <v>0.6486</v>
      </c>
      <c r="F18" s="181">
        <f>studzahlen!C4</f>
        <v>0</v>
      </c>
      <c r="G18" s="179"/>
      <c r="H18" s="53">
        <f>SUM(F18:F19)</f>
        <v>0</v>
      </c>
      <c r="I18" s="197" t="e">
        <f>H18/H24</f>
        <v>#DIV/0!</v>
      </c>
    </row>
    <row r="19" spans="3:9" ht="25.5">
      <c r="C19" s="12"/>
      <c r="D19" s="118" t="s">
        <v>68</v>
      </c>
      <c r="E19" s="241">
        <f>bandbedarf!D6</f>
        <v>0.3514</v>
      </c>
      <c r="F19" s="182">
        <f>studzahlen!C16</f>
        <v>0</v>
      </c>
      <c r="G19" s="180"/>
      <c r="H19" s="120"/>
      <c r="I19" s="198"/>
    </row>
    <row r="20" spans="3:9" ht="38.25">
      <c r="C20" s="110" t="s">
        <v>112</v>
      </c>
      <c r="D20" s="59" t="s">
        <v>56</v>
      </c>
      <c r="E20" s="240">
        <f>bandbedarf!D19</f>
        <v>0.5606</v>
      </c>
      <c r="F20" s="181">
        <f>studzahlen!C14</f>
        <v>0</v>
      </c>
      <c r="G20" s="179"/>
      <c r="H20" s="121">
        <f>F20+F23+F21+F22</f>
        <v>0</v>
      </c>
      <c r="I20" s="197" t="e">
        <f>H20/H24</f>
        <v>#DIV/0!</v>
      </c>
    </row>
    <row r="21" spans="3:9" ht="12.75">
      <c r="C21" s="110"/>
      <c r="D21" s="59" t="s">
        <v>36</v>
      </c>
      <c r="E21" s="242">
        <f>bandbedarf!D20</f>
        <v>0.0767</v>
      </c>
      <c r="F21" s="181">
        <f>studzahlen!C18</f>
        <v>0</v>
      </c>
      <c r="G21" s="179"/>
      <c r="H21" s="121"/>
      <c r="I21" s="197"/>
    </row>
    <row r="22" spans="3:9" ht="12.75">
      <c r="C22" s="110"/>
      <c r="D22" s="59" t="s">
        <v>151</v>
      </c>
      <c r="E22" s="242">
        <f>bandbedarf!D21</f>
        <v>0.2073</v>
      </c>
      <c r="F22" s="181">
        <f>studzahlen!C24</f>
        <v>0</v>
      </c>
      <c r="G22" s="179"/>
      <c r="H22" s="121"/>
      <c r="I22" s="197"/>
    </row>
    <row r="23" spans="3:9" ht="12.75">
      <c r="C23" s="12"/>
      <c r="D23" s="118" t="s">
        <v>59</v>
      </c>
      <c r="E23" s="241">
        <f>bandbedarf!D22</f>
        <v>0.1554</v>
      </c>
      <c r="F23" s="182">
        <f>studzahlen!C26</f>
        <v>0</v>
      </c>
      <c r="G23" s="180"/>
      <c r="H23" s="120"/>
      <c r="I23" s="198"/>
    </row>
    <row r="24" spans="3:9" ht="12.75">
      <c r="C24" s="11" t="s">
        <v>11</v>
      </c>
      <c r="F24" s="9">
        <f>SUM(F9:F23)</f>
        <v>0</v>
      </c>
      <c r="H24" s="3">
        <f>SUM(H9:H23)</f>
        <v>0</v>
      </c>
      <c r="I24" s="197" t="e">
        <f>SUM(I9:I23)</f>
        <v>#DIV/0!</v>
      </c>
    </row>
    <row r="25" ht="11.25" customHeight="1">
      <c r="F25" s="11"/>
    </row>
    <row r="26" spans="2:3" ht="12.75">
      <c r="B26" s="6" t="s">
        <v>64</v>
      </c>
      <c r="C26" s="7" t="s">
        <v>65</v>
      </c>
    </row>
    <row r="27" ht="12.75">
      <c r="B27" s="6"/>
    </row>
    <row r="28" spans="2:10" ht="28.5" customHeight="1">
      <c r="B28" s="12"/>
      <c r="C28" s="115" t="s">
        <v>1</v>
      </c>
      <c r="D28" s="13" t="s">
        <v>6</v>
      </c>
      <c r="E28" s="14"/>
      <c r="F28" s="14"/>
      <c r="G28" s="57"/>
      <c r="H28" s="14"/>
      <c r="J28" s="3"/>
    </row>
    <row r="29" spans="3:10" ht="15">
      <c r="C29" s="6" t="s">
        <v>7</v>
      </c>
      <c r="D29" s="44">
        <f>kosten!B3</f>
        <v>32</v>
      </c>
      <c r="E29" s="14"/>
      <c r="F29" s="14"/>
      <c r="G29" s="57"/>
      <c r="H29" s="14"/>
      <c r="J29" s="3"/>
    </row>
    <row r="30" spans="3:10" ht="15">
      <c r="C30" s="6" t="s">
        <v>8</v>
      </c>
      <c r="D30" s="44">
        <f>kosten!B4</f>
        <v>50</v>
      </c>
      <c r="F30" s="3"/>
      <c r="G30" s="57"/>
      <c r="H30" s="58"/>
      <c r="J30" s="3"/>
    </row>
    <row r="31" spans="3:10" ht="15">
      <c r="C31" s="6" t="s">
        <v>9</v>
      </c>
      <c r="D31" s="44">
        <f>kosten!B5</f>
        <v>76</v>
      </c>
      <c r="F31" s="3"/>
      <c r="G31" s="57"/>
      <c r="H31" s="14"/>
      <c r="J31" s="3"/>
    </row>
    <row r="32" spans="3:10" ht="15">
      <c r="C32" s="6" t="s">
        <v>10</v>
      </c>
      <c r="D32" s="44">
        <f>kosten!B6</f>
        <v>39</v>
      </c>
      <c r="F32" s="3"/>
      <c r="G32" s="57"/>
      <c r="H32" s="14"/>
      <c r="J32" s="3"/>
    </row>
    <row r="33" spans="3:10" ht="25.5">
      <c r="C33" s="113" t="s">
        <v>115</v>
      </c>
      <c r="D33" s="166">
        <f>kosten!B7</f>
        <v>76</v>
      </c>
      <c r="F33" s="3"/>
      <c r="G33" s="57"/>
      <c r="H33" s="14"/>
      <c r="J33" s="3"/>
    </row>
    <row r="34" spans="3:10" ht="12.75">
      <c r="C34" s="21" t="s">
        <v>27</v>
      </c>
      <c r="D34" s="44">
        <f>kosten!B8</f>
        <v>44</v>
      </c>
      <c r="F34" s="3"/>
      <c r="H34" s="4"/>
      <c r="J34" s="3"/>
    </row>
    <row r="35" spans="3:10" ht="12.75">
      <c r="C35" s="21"/>
      <c r="D35" s="44"/>
      <c r="F35" s="3"/>
      <c r="H35" s="4"/>
      <c r="J35" s="3"/>
    </row>
    <row r="36" ht="12.75">
      <c r="H36" s="4"/>
    </row>
    <row r="37" spans="2:3" ht="12.75">
      <c r="B37" s="6" t="s">
        <v>66</v>
      </c>
      <c r="C37" s="7" t="s">
        <v>116</v>
      </c>
    </row>
    <row r="38" spans="2:3" ht="12.75">
      <c r="B38" s="6"/>
      <c r="C38" s="7"/>
    </row>
    <row r="39" spans="2:8" ht="51">
      <c r="B39" s="6"/>
      <c r="C39" s="7"/>
      <c r="D39" s="94" t="s">
        <v>139</v>
      </c>
      <c r="E39" s="187" t="s">
        <v>127</v>
      </c>
      <c r="G39" s="94"/>
      <c r="H39" s="187"/>
    </row>
    <row r="40" spans="3:7" ht="12.75">
      <c r="C40" s="6" t="s">
        <v>7</v>
      </c>
      <c r="D40" s="199">
        <f>bandbedarf!G11*E9</f>
        <v>1760</v>
      </c>
      <c r="E40" s="95">
        <f>ROUND(bandbedarf!E11*bandbedarf!C25,0)</f>
        <v>352</v>
      </c>
      <c r="F40" s="158"/>
      <c r="G40" s="93"/>
    </row>
    <row r="41" spans="3:7" ht="12.75">
      <c r="C41" s="6" t="s">
        <v>8</v>
      </c>
      <c r="D41" s="199">
        <f>bandbedarf!G10*(E10+E11)</f>
        <v>1380</v>
      </c>
      <c r="E41" s="95">
        <f>ROUND((bandbedarf!E8+bandbedarf!E9)*bandbedarf!C25,0)</f>
        <v>275</v>
      </c>
      <c r="F41" s="158"/>
      <c r="G41" s="93"/>
    </row>
    <row r="42" spans="3:7" ht="12.75">
      <c r="C42" s="6" t="s">
        <v>9</v>
      </c>
      <c r="D42" s="199">
        <f>bandbedarf!G18*(E12+E13+E14+E15+E16+E17)</f>
        <v>1560</v>
      </c>
      <c r="E42" s="95">
        <f>ROUND((bandbedarf!E12+bandbedarf!E13+bandbedarf!E14+bandbedarf!E15+bandbedarf!E16+bandbedarf!E17)*bandbedarf!C25,0)</f>
        <v>313</v>
      </c>
      <c r="F42" s="158"/>
      <c r="G42" s="93"/>
    </row>
    <row r="43" spans="3:7" ht="12.75">
      <c r="C43" s="6" t="s">
        <v>10</v>
      </c>
      <c r="D43" s="199">
        <f>bandbedarf!G7*(E18+E19)</f>
        <v>830</v>
      </c>
      <c r="E43" s="95">
        <f>ROUND((bandbedarf!E5+bandbedarf!E6)*bandbedarf!C25,0)</f>
        <v>166</v>
      </c>
      <c r="F43" s="158"/>
      <c r="G43" s="93"/>
    </row>
    <row r="44" spans="3:7" ht="25.5">
      <c r="C44" s="113" t="s">
        <v>115</v>
      </c>
      <c r="D44" s="199">
        <f>bandbedarf!G23*(E20+E21+E22+E23)</f>
        <v>1730</v>
      </c>
      <c r="E44" s="95">
        <f>ROUND((bandbedarf!E19+bandbedarf!E20+bandbedarf!E22)*bandbedarf!C25,0)</f>
        <v>275</v>
      </c>
      <c r="F44" s="159"/>
      <c r="G44" s="93"/>
    </row>
    <row r="45" spans="3:5" ht="12.75">
      <c r="C45" s="6"/>
      <c r="D45" s="6"/>
      <c r="E45" s="6"/>
    </row>
    <row r="46" spans="2:11" ht="12.75">
      <c r="B46" s="14"/>
      <c r="C46" s="15" t="s">
        <v>31</v>
      </c>
      <c r="D46" s="14"/>
      <c r="E46" s="14"/>
      <c r="F46" s="16"/>
      <c r="G46" s="14"/>
      <c r="I46" s="14"/>
      <c r="J46" s="16"/>
      <c r="K46" s="14"/>
    </row>
    <row r="47" spans="2:11" ht="12.75">
      <c r="B47" s="14"/>
      <c r="E47" s="17"/>
      <c r="F47" s="17"/>
      <c r="G47" s="18"/>
      <c r="I47" s="14"/>
      <c r="J47" s="16"/>
      <c r="K47" s="14"/>
    </row>
    <row r="48" spans="2:11" ht="12.75">
      <c r="B48" s="14"/>
      <c r="C48" s="14" t="s">
        <v>22</v>
      </c>
      <c r="D48" s="14" t="s">
        <v>2</v>
      </c>
      <c r="E48" s="19"/>
      <c r="F48" s="42">
        <f>H9/1000*D29*(D40+E40)</f>
        <v>0</v>
      </c>
      <c r="G48" s="177" t="e">
        <f>F48/G53</f>
        <v>#DIV/0!</v>
      </c>
      <c r="I48" s="14"/>
      <c r="J48" s="16"/>
      <c r="K48" s="14"/>
    </row>
    <row r="49" spans="2:11" ht="12.75">
      <c r="B49" s="14"/>
      <c r="D49" s="14" t="s">
        <v>3</v>
      </c>
      <c r="E49" s="19"/>
      <c r="F49" s="42">
        <f>H10/1000*D30*(D41+E41)</f>
        <v>0</v>
      </c>
      <c r="G49" s="177" t="e">
        <f>F49/G53</f>
        <v>#DIV/0!</v>
      </c>
      <c r="I49" s="14"/>
      <c r="J49" s="16"/>
      <c r="K49" s="14"/>
    </row>
    <row r="50" spans="2:11" ht="12.75">
      <c r="B50" s="14"/>
      <c r="D50" s="14" t="s">
        <v>4</v>
      </c>
      <c r="E50" s="19"/>
      <c r="F50" s="42">
        <f>H12/1000*D31*(D42+E42)</f>
        <v>0</v>
      </c>
      <c r="G50" s="177" t="e">
        <f>F50/G53</f>
        <v>#DIV/0!</v>
      </c>
      <c r="H50" s="4"/>
      <c r="I50" s="14"/>
      <c r="J50" s="16"/>
      <c r="K50" s="14"/>
    </row>
    <row r="51" spans="2:11" ht="12.75">
      <c r="B51" s="14"/>
      <c r="D51" s="14" t="s">
        <v>10</v>
      </c>
      <c r="E51" s="19"/>
      <c r="F51" s="42">
        <f>H18/1000*D32*(D43+E43)</f>
        <v>0</v>
      </c>
      <c r="G51" s="177" t="e">
        <f>F51/G53</f>
        <v>#DIV/0!</v>
      </c>
      <c r="H51" s="4"/>
      <c r="I51" s="14"/>
      <c r="J51" s="16"/>
      <c r="K51" s="14"/>
    </row>
    <row r="52" spans="2:11" ht="25.5">
      <c r="B52" s="14"/>
      <c r="D52" s="167" t="s">
        <v>115</v>
      </c>
      <c r="E52" s="19"/>
      <c r="F52" s="168">
        <f>H20/1000*D33*(D44+E44)</f>
        <v>0</v>
      </c>
      <c r="G52" s="177" t="e">
        <f>F52/G53</f>
        <v>#DIV/0!</v>
      </c>
      <c r="H52" s="4"/>
      <c r="I52" s="14"/>
      <c r="J52" s="16"/>
      <c r="K52" s="14"/>
    </row>
    <row r="53" spans="2:11" s="6" customFormat="1" ht="12.75">
      <c r="B53" s="21"/>
      <c r="C53" s="21" t="s">
        <v>12</v>
      </c>
      <c r="D53" s="21"/>
      <c r="E53" s="21"/>
      <c r="G53" s="43">
        <f>SUM(F48:F52)</f>
        <v>0</v>
      </c>
      <c r="H53" s="4"/>
      <c r="I53" s="21"/>
      <c r="K53" s="21"/>
    </row>
    <row r="54" spans="2:11" s="6" customFormat="1" ht="12.75">
      <c r="B54" s="21"/>
      <c r="C54" s="21"/>
      <c r="D54" s="21"/>
      <c r="E54" s="21"/>
      <c r="F54" s="22"/>
      <c r="G54" s="21"/>
      <c r="H54" s="4"/>
      <c r="I54" s="21"/>
      <c r="K54" s="21"/>
    </row>
    <row r="55" ht="12.75">
      <c r="H55" s="4"/>
    </row>
    <row r="56" spans="1:8" ht="12.75">
      <c r="A56" s="7" t="s">
        <v>69</v>
      </c>
      <c r="B56" s="7" t="s">
        <v>16</v>
      </c>
      <c r="H56" s="4"/>
    </row>
    <row r="57" ht="12.75">
      <c r="H57" s="4"/>
    </row>
    <row r="58" spans="4:8" ht="12.75">
      <c r="D58" s="9" t="s">
        <v>14</v>
      </c>
      <c r="E58" s="9" t="s">
        <v>15</v>
      </c>
      <c r="F58" s="9" t="s">
        <v>17</v>
      </c>
      <c r="H58" s="4"/>
    </row>
    <row r="59" spans="3:6" ht="12.75">
      <c r="C59" s="23" t="s">
        <v>13</v>
      </c>
      <c r="D59" s="92">
        <f>bandbedarf!G4</f>
        <v>660</v>
      </c>
      <c r="E59" s="36">
        <f>kosten!B8</f>
        <v>44</v>
      </c>
      <c r="F59" s="36">
        <f>E59*D59</f>
        <v>29040</v>
      </c>
    </row>
    <row r="60" spans="3:11" ht="12.75">
      <c r="C60" s="14"/>
      <c r="D60" s="17"/>
      <c r="E60" s="24"/>
      <c r="F60" s="25"/>
      <c r="G60" s="16"/>
      <c r="I60" s="14"/>
      <c r="J60" s="16"/>
      <c r="K60" s="14"/>
    </row>
    <row r="61" spans="3:11" ht="12.75">
      <c r="C61" s="215" t="s">
        <v>131</v>
      </c>
      <c r="D61" s="26"/>
      <c r="E61" s="27"/>
      <c r="F61" s="38">
        <f>F59</f>
        <v>29040</v>
      </c>
      <c r="G61" s="40"/>
      <c r="I61" s="14"/>
      <c r="J61" s="16"/>
      <c r="K61" s="14"/>
    </row>
    <row r="62" spans="3:11" ht="12.75">
      <c r="C62" s="15"/>
      <c r="D62" s="26"/>
      <c r="E62" s="27"/>
      <c r="G62" s="40"/>
      <c r="I62" s="14"/>
      <c r="J62" s="16"/>
      <c r="K62" s="14"/>
    </row>
    <row r="63" spans="3:11" ht="12.75">
      <c r="C63" s="15" t="s">
        <v>16</v>
      </c>
      <c r="D63" s="26"/>
      <c r="E63" s="27"/>
      <c r="G63" s="40">
        <f>F59+F61</f>
        <v>58080</v>
      </c>
      <c r="I63" s="14"/>
      <c r="J63" s="16"/>
      <c r="K63" s="14"/>
    </row>
    <row r="64" spans="3:11" ht="12.75">
      <c r="C64" s="15"/>
      <c r="D64" s="26"/>
      <c r="E64" s="27"/>
      <c r="G64" s="40"/>
      <c r="I64" s="14"/>
      <c r="J64" s="16"/>
      <c r="K64" s="14"/>
    </row>
    <row r="65" spans="3:11" ht="12.75">
      <c r="C65" s="14"/>
      <c r="D65" s="19"/>
      <c r="E65" s="19"/>
      <c r="F65" s="41"/>
      <c r="G65" s="14"/>
      <c r="I65" s="14"/>
      <c r="J65" s="16"/>
      <c r="K65" s="14"/>
    </row>
    <row r="66" spans="1:11" ht="12.75">
      <c r="A66" s="7" t="s">
        <v>70</v>
      </c>
      <c r="B66" s="7" t="s">
        <v>71</v>
      </c>
      <c r="C66" s="14"/>
      <c r="D66" s="19"/>
      <c r="E66" s="19"/>
      <c r="F66" s="28"/>
      <c r="G66" s="14"/>
      <c r="H66" s="20"/>
      <c r="I66" s="14"/>
      <c r="J66" s="16"/>
      <c r="K66" s="14"/>
    </row>
    <row r="67" spans="1:11" ht="12.75">
      <c r="A67" s="7"/>
      <c r="C67" s="14"/>
      <c r="D67" s="19"/>
      <c r="E67" s="19"/>
      <c r="F67" s="28"/>
      <c r="G67" s="14"/>
      <c r="H67" s="20"/>
      <c r="I67" s="14"/>
      <c r="J67" s="16"/>
      <c r="K67" s="14"/>
    </row>
    <row r="68" spans="3:11" ht="12.75">
      <c r="C68" s="15" t="s">
        <v>79</v>
      </c>
      <c r="D68" s="19"/>
      <c r="E68" s="207"/>
      <c r="F68" s="208"/>
      <c r="G68" s="45"/>
      <c r="H68" s="20"/>
      <c r="I68" s="14"/>
      <c r="J68" s="16"/>
      <c r="K68" s="14"/>
    </row>
    <row r="69" spans="3:11" ht="12.75">
      <c r="C69" s="23" t="s">
        <v>7</v>
      </c>
      <c r="E69" s="205"/>
      <c r="F69" s="204">
        <f>zss!B12</f>
        <v>1673</v>
      </c>
      <c r="G69" s="45"/>
      <c r="H69" s="20"/>
      <c r="I69" s="14"/>
      <c r="J69" s="16"/>
      <c r="K69" s="14"/>
    </row>
    <row r="70" spans="3:11" ht="12.75">
      <c r="C70" s="23" t="s">
        <v>8</v>
      </c>
      <c r="E70" s="205"/>
      <c r="F70" s="206">
        <f>zss!B17</f>
        <v>13675</v>
      </c>
      <c r="G70" s="45"/>
      <c r="H70" s="20"/>
      <c r="I70" s="14"/>
      <c r="J70" s="16"/>
      <c r="K70" s="14"/>
    </row>
    <row r="71" spans="3:11" ht="12.75">
      <c r="C71" s="23" t="s">
        <v>9</v>
      </c>
      <c r="E71" s="205"/>
      <c r="F71" s="206">
        <f>zss!B31</f>
        <v>32416</v>
      </c>
      <c r="G71" s="45"/>
      <c r="H71" s="20"/>
      <c r="I71" s="14"/>
      <c r="J71" s="16"/>
      <c r="K71" s="14"/>
    </row>
    <row r="72" spans="3:11" ht="12.75">
      <c r="C72" s="23" t="s">
        <v>10</v>
      </c>
      <c r="E72" s="205"/>
      <c r="F72" s="206">
        <f>zss!B22</f>
        <v>4296</v>
      </c>
      <c r="G72" s="45"/>
      <c r="H72" s="20"/>
      <c r="I72" s="14"/>
      <c r="J72" s="16"/>
      <c r="K72" s="14"/>
    </row>
    <row r="73" spans="3:11" ht="25.5">
      <c r="C73" s="167" t="s">
        <v>115</v>
      </c>
      <c r="E73" s="205"/>
      <c r="F73" s="206">
        <f>zss!B38</f>
        <v>47003</v>
      </c>
      <c r="G73" s="45"/>
      <c r="H73" s="20"/>
      <c r="I73" s="14"/>
      <c r="J73" s="16"/>
      <c r="K73" s="14"/>
    </row>
    <row r="74" spans="3:11" ht="12.75">
      <c r="C74" s="167" t="s">
        <v>27</v>
      </c>
      <c r="E74" s="205"/>
      <c r="F74" s="213">
        <f>zss!B9</f>
        <v>5053</v>
      </c>
      <c r="G74" s="45"/>
      <c r="H74" s="20"/>
      <c r="I74" s="14"/>
      <c r="J74" s="16"/>
      <c r="K74" s="14"/>
    </row>
    <row r="75" spans="3:11" ht="12.75">
      <c r="C75" s="167"/>
      <c r="D75" s="206"/>
      <c r="E75" s="205"/>
      <c r="F75" s="212">
        <f>SUM(F69:F74)</f>
        <v>104116</v>
      </c>
      <c r="G75" s="45"/>
      <c r="H75" s="20"/>
      <c r="I75" s="14"/>
      <c r="J75" s="16"/>
      <c r="K75" s="14"/>
    </row>
    <row r="76" spans="4:11" ht="12.75">
      <c r="D76" s="209"/>
      <c r="E76" s="19"/>
      <c r="F76" s="63"/>
      <c r="G76" s="45"/>
      <c r="H76" s="20"/>
      <c r="I76" s="14"/>
      <c r="J76" s="16"/>
      <c r="K76" s="14"/>
    </row>
    <row r="77" spans="3:11" ht="12.75">
      <c r="C77" s="15" t="s">
        <v>80</v>
      </c>
      <c r="D77" s="19"/>
      <c r="E77" s="19"/>
      <c r="F77" s="61">
        <f>'ezss daba'!F25</f>
        <v>0</v>
      </c>
      <c r="H77" s="20"/>
      <c r="I77" s="14"/>
      <c r="J77" s="16"/>
      <c r="K77" s="14"/>
    </row>
    <row r="78" spans="3:11" ht="12.75">
      <c r="C78" s="15"/>
      <c r="D78" s="19"/>
      <c r="E78" s="19"/>
      <c r="F78" s="28"/>
      <c r="G78" s="61"/>
      <c r="H78" s="20"/>
      <c r="I78" s="14"/>
      <c r="J78" s="16"/>
      <c r="K78" s="14"/>
    </row>
    <row r="79" spans="3:11" ht="12.75">
      <c r="C79" s="98" t="s">
        <v>93</v>
      </c>
      <c r="D79" s="99"/>
      <c r="E79" s="99"/>
      <c r="F79" s="101"/>
      <c r="H79" s="20"/>
      <c r="I79" s="14"/>
      <c r="J79" s="16"/>
      <c r="K79" s="14"/>
    </row>
    <row r="80" spans="3:11" ht="12.75">
      <c r="C80" s="23" t="s">
        <v>7</v>
      </c>
      <c r="D80" s="99"/>
      <c r="E80" s="99"/>
      <c r="F80" s="210">
        <f>zss!B12*bandbedarf!C27</f>
        <v>334.6</v>
      </c>
      <c r="H80" s="20"/>
      <c r="I80" s="14"/>
      <c r="J80" s="16"/>
      <c r="K80" s="14"/>
    </row>
    <row r="81" spans="3:11" ht="12.75">
      <c r="C81" s="23" t="s">
        <v>8</v>
      </c>
      <c r="D81" s="99"/>
      <c r="E81" s="99"/>
      <c r="F81" s="210">
        <f>(zss!B15+zss!B16)*bandbedarf!C27</f>
        <v>2735</v>
      </c>
      <c r="H81" s="20"/>
      <c r="I81" s="14"/>
      <c r="J81" s="16"/>
      <c r="K81" s="14"/>
    </row>
    <row r="82" spans="3:11" ht="12.75">
      <c r="C82" s="23" t="s">
        <v>9</v>
      </c>
      <c r="D82" s="99"/>
      <c r="E82" s="99"/>
      <c r="F82" s="210">
        <f>(zss!B25+zss!B26+zss!B27+zss!B28+zss!B29+zss!B30)*bandbedarf!C27</f>
        <v>6483.2</v>
      </c>
      <c r="H82" s="20"/>
      <c r="I82" s="14"/>
      <c r="J82" s="16"/>
      <c r="K82" s="14"/>
    </row>
    <row r="83" spans="3:11" ht="12.75">
      <c r="C83" s="23" t="s">
        <v>10</v>
      </c>
      <c r="D83" s="99"/>
      <c r="E83" s="99"/>
      <c r="F83" s="210">
        <f>(zss!B20+zss!B21)*bandbedarf!C27</f>
        <v>859.2</v>
      </c>
      <c r="H83" s="20"/>
      <c r="I83" s="14"/>
      <c r="J83" s="16"/>
      <c r="K83" s="14"/>
    </row>
    <row r="84" spans="3:11" ht="25.5">
      <c r="C84" s="167" t="s">
        <v>115</v>
      </c>
      <c r="D84" s="99"/>
      <c r="E84" s="99"/>
      <c r="F84" s="211">
        <f>(zss!B37+zss!B34+zss!B35+zss!B36)*bandbedarf!C27</f>
        <v>9400.6</v>
      </c>
      <c r="H84" s="20"/>
      <c r="I84" s="14"/>
      <c r="J84" s="16"/>
      <c r="K84" s="14"/>
    </row>
    <row r="85" spans="3:11" ht="12.75">
      <c r="C85" s="167"/>
      <c r="D85" s="99"/>
      <c r="E85" s="99"/>
      <c r="F85" s="101">
        <f>SUM(F80:F84)</f>
        <v>19812.6</v>
      </c>
      <c r="H85" s="20"/>
      <c r="I85" s="14"/>
      <c r="J85" s="16"/>
      <c r="K85" s="14"/>
    </row>
    <row r="86" spans="3:11" ht="12.75">
      <c r="C86" s="98"/>
      <c r="D86" s="99"/>
      <c r="E86" s="99"/>
      <c r="F86" s="101"/>
      <c r="H86" s="20"/>
      <c r="I86" s="14"/>
      <c r="J86" s="16"/>
      <c r="K86" s="14"/>
    </row>
    <row r="87" spans="3:11" ht="12.75">
      <c r="C87" s="15" t="s">
        <v>94</v>
      </c>
      <c r="D87" s="99"/>
      <c r="E87" s="99"/>
      <c r="F87" s="101"/>
      <c r="G87" s="105">
        <f>F75+F77+F85</f>
        <v>123928.6</v>
      </c>
      <c r="H87" s="20"/>
      <c r="I87" s="14"/>
      <c r="J87" s="16"/>
      <c r="K87" s="14"/>
    </row>
    <row r="88" spans="3:11" ht="12.75">
      <c r="C88" s="15"/>
      <c r="D88" s="99"/>
      <c r="E88" s="99"/>
      <c r="F88" s="101"/>
      <c r="G88" s="105"/>
      <c r="H88" s="20"/>
      <c r="I88" s="14"/>
      <c r="J88" s="16"/>
      <c r="K88" s="14"/>
    </row>
    <row r="89" spans="3:11" ht="12.75">
      <c r="C89" s="98"/>
      <c r="D89" s="99"/>
      <c r="E89" s="99"/>
      <c r="F89" s="100"/>
      <c r="G89" s="101"/>
      <c r="H89" s="20"/>
      <c r="I89" s="14"/>
      <c r="J89" s="16"/>
      <c r="K89" s="14"/>
    </row>
    <row r="90" spans="1:11" s="7" customFormat="1" ht="12.75">
      <c r="A90" s="7" t="s">
        <v>72</v>
      </c>
      <c r="B90" s="7" t="s">
        <v>73</v>
      </c>
      <c r="C90" s="15"/>
      <c r="D90" s="26"/>
      <c r="E90" s="26"/>
      <c r="F90" s="29"/>
      <c r="G90" s="15"/>
      <c r="H90" s="30"/>
      <c r="I90" s="15"/>
      <c r="J90" s="31"/>
      <c r="K90" s="15"/>
    </row>
    <row r="91" spans="4:6" ht="12.75">
      <c r="D91" s="32"/>
      <c r="E91" s="32"/>
      <c r="F91" s="5"/>
    </row>
    <row r="92" spans="3:10" s="7" customFormat="1" ht="12.75">
      <c r="C92" s="7" t="s">
        <v>30</v>
      </c>
      <c r="D92" s="33"/>
      <c r="E92" s="33"/>
      <c r="G92" s="60">
        <f>'ezss daba'!F15</f>
        <v>0</v>
      </c>
      <c r="J92" s="8"/>
    </row>
    <row r="93" spans="4:10" s="7" customFormat="1" ht="12.75">
      <c r="D93" s="33"/>
      <c r="E93" s="33"/>
      <c r="G93" s="60"/>
      <c r="J93" s="8"/>
    </row>
    <row r="95" spans="1:10" ht="12.75">
      <c r="A95" s="7" t="s">
        <v>74</v>
      </c>
      <c r="B95" s="7" t="s">
        <v>75</v>
      </c>
      <c r="C95" s="7"/>
      <c r="D95" s="7"/>
      <c r="E95" s="7"/>
      <c r="F95" s="8"/>
      <c r="G95" s="7"/>
      <c r="H95" s="7"/>
      <c r="I95" s="7"/>
      <c r="J95" s="8"/>
    </row>
    <row r="96" ht="12.75">
      <c r="K96" s="54"/>
    </row>
    <row r="97" spans="3:6" ht="12.75">
      <c r="C97" s="3" t="s">
        <v>82</v>
      </c>
      <c r="E97" s="66" t="s">
        <v>84</v>
      </c>
      <c r="F97" s="3" t="s">
        <v>83</v>
      </c>
    </row>
    <row r="98" spans="5:7" ht="12.75">
      <c r="E98" s="3">
        <f>C98+C98/10</f>
        <v>0</v>
      </c>
      <c r="F98" s="39">
        <f>kosten!B13</f>
        <v>20</v>
      </c>
      <c r="G98" s="38">
        <f>F98*E98</f>
        <v>0</v>
      </c>
    </row>
    <row r="99" spans="5:7" ht="12.75">
      <c r="E99" s="39"/>
      <c r="F99" s="3"/>
      <c r="G99" s="38"/>
    </row>
    <row r="100" spans="3:7" ht="12.75">
      <c r="C100" s="98" t="s">
        <v>93</v>
      </c>
      <c r="E100" s="114">
        <f>(zss!M12+zss!M15+zss!M16+zss!M20+zss!M21+zss!M25+zss!M26+zss!M27+zss!M28+zss!M29+zss!M30+zss!M34+zss!M35+zss!M36+zss!M37)*bandbedarf!C27</f>
        <v>83.6</v>
      </c>
      <c r="F100" s="3"/>
      <c r="G100" s="38">
        <f>E100*F98</f>
        <v>1672</v>
      </c>
    </row>
    <row r="102" ht="12.75">
      <c r="B102" s="3" t="s">
        <v>95</v>
      </c>
    </row>
    <row r="104" spans="5:6" ht="12.75">
      <c r="E104" s="4" t="s">
        <v>19</v>
      </c>
      <c r="F104" s="4" t="s">
        <v>96</v>
      </c>
    </row>
    <row r="105" spans="3:5" ht="12.75">
      <c r="C105" s="3" t="s">
        <v>7</v>
      </c>
      <c r="D105" s="2">
        <f>D40+E40</f>
        <v>2112</v>
      </c>
      <c r="E105" s="2">
        <f aca="true" t="shared" si="0" ref="E105:E110">D105*2%</f>
        <v>42</v>
      </c>
    </row>
    <row r="106" spans="3:5" ht="12.75">
      <c r="C106" s="3" t="s">
        <v>8</v>
      </c>
      <c r="D106" s="2">
        <f>D41+E41</f>
        <v>1655</v>
      </c>
      <c r="E106" s="2">
        <f t="shared" si="0"/>
        <v>33</v>
      </c>
    </row>
    <row r="107" spans="3:5" ht="12.75">
      <c r="C107" s="3" t="s">
        <v>9</v>
      </c>
      <c r="D107" s="2">
        <f>D42+E42</f>
        <v>1873</v>
      </c>
      <c r="E107" s="2">
        <f t="shared" si="0"/>
        <v>37</v>
      </c>
    </row>
    <row r="108" spans="3:5" ht="12.75">
      <c r="C108" s="3" t="s">
        <v>10</v>
      </c>
      <c r="D108" s="2">
        <f>D43+E43</f>
        <v>996</v>
      </c>
      <c r="E108" s="2">
        <f t="shared" si="0"/>
        <v>20</v>
      </c>
    </row>
    <row r="109" spans="3:5" ht="25.5">
      <c r="C109" s="167" t="s">
        <v>115</v>
      </c>
      <c r="D109" s="2">
        <f>D44+E44</f>
        <v>2005</v>
      </c>
      <c r="E109" s="2">
        <f t="shared" si="0"/>
        <v>40</v>
      </c>
    </row>
    <row r="110" spans="3:5" ht="12.75">
      <c r="C110" s="12" t="s">
        <v>18</v>
      </c>
      <c r="D110" s="185">
        <f>D59</f>
        <v>660</v>
      </c>
      <c r="E110" s="186">
        <f t="shared" si="0"/>
        <v>13</v>
      </c>
    </row>
    <row r="111" spans="3:7" ht="12.75">
      <c r="C111" s="3" t="s">
        <v>11</v>
      </c>
      <c r="D111" s="2">
        <f>SUM(D105:D110)</f>
        <v>9301</v>
      </c>
      <c r="E111" s="2">
        <f>SUM(E105:E110)</f>
        <v>185</v>
      </c>
      <c r="F111" s="36">
        <f>kosten!B14</f>
        <v>13</v>
      </c>
      <c r="G111" s="37">
        <f>E111*F111</f>
        <v>2405</v>
      </c>
    </row>
    <row r="113" spans="1:10" ht="12.75">
      <c r="A113" s="7"/>
      <c r="B113" s="7"/>
      <c r="C113" s="7" t="s">
        <v>20</v>
      </c>
      <c r="D113" s="7"/>
      <c r="E113" s="7"/>
      <c r="G113" s="35">
        <f>G98+G111+G100</f>
        <v>4077</v>
      </c>
      <c r="H113" s="7"/>
      <c r="I113" s="7"/>
      <c r="J113" s="8"/>
    </row>
    <row r="116" spans="1:10" ht="15.75">
      <c r="A116" s="1" t="s">
        <v>76</v>
      </c>
      <c r="B116" s="1"/>
      <c r="C116" s="1"/>
      <c r="D116" s="1"/>
      <c r="E116" s="1"/>
      <c r="G116" s="106">
        <f>G53+G63+G87+G92+G113</f>
        <v>186085.6</v>
      </c>
      <c r="H116" s="1"/>
      <c r="I116" s="1"/>
      <c r="J116" s="34"/>
    </row>
    <row r="119" spans="2:6" ht="12.75">
      <c r="B119" s="68" t="s">
        <v>130</v>
      </c>
      <c r="C119" s="69"/>
      <c r="D119" s="69"/>
      <c r="E119" s="69"/>
      <c r="F119" s="189"/>
    </row>
    <row r="120" spans="2:8" ht="12.75">
      <c r="B120" s="69"/>
      <c r="C120" s="69"/>
      <c r="D120" s="69"/>
      <c r="E120" s="67"/>
      <c r="F120" s="67"/>
      <c r="G120"/>
      <c r="H120" s="184"/>
    </row>
    <row r="121" spans="2:6" ht="12.75">
      <c r="B121" s="69"/>
      <c r="C121" s="190" t="s">
        <v>126</v>
      </c>
      <c r="D121" s="67" t="s">
        <v>27</v>
      </c>
      <c r="E121" s="191">
        <f>F59+F74</f>
        <v>34093</v>
      </c>
      <c r="F121" s="192">
        <f>E121/E127</f>
        <v>0.22</v>
      </c>
    </row>
    <row r="122" spans="2:6" ht="12.75">
      <c r="B122" s="69"/>
      <c r="C122" s="190"/>
      <c r="D122" s="67" t="s">
        <v>7</v>
      </c>
      <c r="E122" s="191">
        <f>F48+F69+F80</f>
        <v>2007.6</v>
      </c>
      <c r="F122" s="192">
        <f>E122/E127</f>
        <v>0.01</v>
      </c>
    </row>
    <row r="123" spans="2:6" ht="12.75">
      <c r="B123" s="69"/>
      <c r="C123" s="67"/>
      <c r="D123" s="67" t="s">
        <v>8</v>
      </c>
      <c r="E123" s="191">
        <f>F49+F70+F81</f>
        <v>16410</v>
      </c>
      <c r="F123" s="192">
        <f>E123/E127</f>
        <v>0.11</v>
      </c>
    </row>
    <row r="124" spans="2:6" ht="12.75">
      <c r="B124" s="69"/>
      <c r="C124" s="67"/>
      <c r="D124" s="67" t="s">
        <v>9</v>
      </c>
      <c r="E124" s="191">
        <f>F50+F71+F82</f>
        <v>38899.2</v>
      </c>
      <c r="F124" s="192">
        <f>E124/E127</f>
        <v>0.25</v>
      </c>
    </row>
    <row r="125" spans="2:6" ht="12.75">
      <c r="B125" s="69"/>
      <c r="C125" s="67"/>
      <c r="D125" s="67" t="s">
        <v>85</v>
      </c>
      <c r="E125" s="191">
        <f>F51+F72+F83</f>
        <v>5155.2</v>
      </c>
      <c r="F125" s="192">
        <f>E125/E127</f>
        <v>0.03</v>
      </c>
    </row>
    <row r="126" spans="2:6" ht="25.5">
      <c r="B126" s="69"/>
      <c r="C126" s="67"/>
      <c r="D126" s="70" t="s">
        <v>125</v>
      </c>
      <c r="E126" s="191">
        <f>F52+F73+F84</f>
        <v>56403.6</v>
      </c>
      <c r="F126" s="192">
        <f>E126/E127</f>
        <v>0.37</v>
      </c>
    </row>
    <row r="127" spans="2:7" ht="12.75">
      <c r="B127" s="69"/>
      <c r="C127" s="67"/>
      <c r="D127" s="67"/>
      <c r="E127" s="193">
        <f>SUM(E121:E126)</f>
        <v>152968.6</v>
      </c>
      <c r="F127" s="192">
        <f>SUM(F121:F126)</f>
        <v>0.99</v>
      </c>
      <c r="G127" s="214">
        <f>E127/E133</f>
        <v>0.974</v>
      </c>
    </row>
    <row r="128" spans="2:7" ht="12.75">
      <c r="B128" s="69"/>
      <c r="C128" s="67"/>
      <c r="D128" s="67"/>
      <c r="E128" s="67"/>
      <c r="F128" s="67"/>
      <c r="G128" s="214"/>
    </row>
    <row r="129" spans="2:7" ht="12.75">
      <c r="B129" s="69"/>
      <c r="C129" s="190" t="s">
        <v>123</v>
      </c>
      <c r="D129" s="67"/>
      <c r="E129" s="194">
        <f>F77+G92</f>
        <v>0</v>
      </c>
      <c r="F129" s="195"/>
      <c r="G129" s="214">
        <f>E129/E133</f>
        <v>0</v>
      </c>
    </row>
    <row r="130" spans="2:7" ht="12.75">
      <c r="B130" s="69"/>
      <c r="C130" s="67"/>
      <c r="D130" s="67"/>
      <c r="E130" s="190"/>
      <c r="F130" s="67"/>
      <c r="G130" s="214"/>
    </row>
    <row r="131" spans="2:7" ht="12.75">
      <c r="B131" s="69"/>
      <c r="C131" s="190" t="s">
        <v>124</v>
      </c>
      <c r="D131" s="67"/>
      <c r="E131" s="193">
        <f>G113</f>
        <v>4077</v>
      </c>
      <c r="F131" s="195"/>
      <c r="G131" s="214">
        <f>E131/E133</f>
        <v>0.026</v>
      </c>
    </row>
    <row r="133" spans="3:5" ht="12.75">
      <c r="C133" s="3" t="s">
        <v>39</v>
      </c>
      <c r="E133" s="196">
        <f>E127+E129+E131</f>
        <v>157045.6</v>
      </c>
    </row>
  </sheetData>
  <sheetProtection/>
  <printOptions gridLines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&amp;C&amp;8&amp;A&amp;R&amp;8&amp;P</oddFooter>
  </headerFooter>
  <rowBreaks count="4" manualBreakCount="4">
    <brk id="25" max="255" man="1"/>
    <brk id="55" max="255" man="1"/>
    <brk id="89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25.8515625" style="0" customWidth="1"/>
    <col min="2" max="2" width="30.421875" style="0" customWidth="1"/>
    <col min="3" max="3" width="14.140625" style="0" bestFit="1" customWidth="1"/>
    <col min="4" max="4" width="16.421875" style="0" customWidth="1"/>
    <col min="5" max="5" width="20.57421875" style="0" customWidth="1"/>
    <col min="6" max="6" width="5.140625" style="0" bestFit="1" customWidth="1"/>
    <col min="7" max="7" width="14.140625" style="0" bestFit="1" customWidth="1"/>
  </cols>
  <sheetData>
    <row r="1" spans="1:7" ht="15.75">
      <c r="A1" s="370" t="s">
        <v>146</v>
      </c>
      <c r="B1" s="371"/>
      <c r="C1" s="372"/>
      <c r="G1" s="64" t="s">
        <v>147</v>
      </c>
    </row>
    <row r="2" spans="1:5" ht="12.75">
      <c r="A2" s="71"/>
      <c r="B2" s="46"/>
      <c r="C2" s="46"/>
      <c r="D2" s="46"/>
      <c r="E2" s="200"/>
    </row>
    <row r="3" spans="1:7" ht="67.5" customHeight="1">
      <c r="A3" s="48" t="s">
        <v>142</v>
      </c>
      <c r="B3" s="160" t="s">
        <v>143</v>
      </c>
      <c r="C3" s="243" t="s">
        <v>144</v>
      </c>
      <c r="D3" s="260" t="s">
        <v>145</v>
      </c>
      <c r="E3" s="260" t="s">
        <v>149</v>
      </c>
      <c r="F3" s="261">
        <v>0.1</v>
      </c>
      <c r="G3" s="244" t="s">
        <v>148</v>
      </c>
    </row>
    <row r="4" spans="1:7" ht="26.25" thickBot="1">
      <c r="A4" s="253" t="s">
        <v>27</v>
      </c>
      <c r="B4" s="254" t="s">
        <v>113</v>
      </c>
      <c r="C4" s="255">
        <f>210+300+152</f>
        <v>662</v>
      </c>
      <c r="D4" s="256">
        <v>1</v>
      </c>
      <c r="E4" s="245"/>
      <c r="F4" s="257"/>
      <c r="G4" s="262">
        <v>660</v>
      </c>
    </row>
    <row r="5" spans="1:7" ht="12.75">
      <c r="A5" s="247" t="s">
        <v>85</v>
      </c>
      <c r="B5" s="73" t="s">
        <v>26</v>
      </c>
      <c r="C5" s="72">
        <v>598</v>
      </c>
      <c r="D5" s="235">
        <f>C5/C7</f>
        <v>0.6486</v>
      </c>
      <c r="E5" s="258">
        <f>C5-C5*F3</f>
        <v>538.2</v>
      </c>
      <c r="G5" s="263"/>
    </row>
    <row r="6" spans="1:7" ht="25.5">
      <c r="A6" s="74"/>
      <c r="B6" s="75" t="s">
        <v>86</v>
      </c>
      <c r="C6" s="76">
        <v>324</v>
      </c>
      <c r="D6" s="234">
        <f>C6/C7</f>
        <v>0.3514</v>
      </c>
      <c r="E6" s="265">
        <f>C6-C6*F3</f>
        <v>291.6</v>
      </c>
      <c r="F6" s="266"/>
      <c r="G6" s="51"/>
    </row>
    <row r="7" spans="1:7" ht="13.5" thickBot="1">
      <c r="A7" s="77"/>
      <c r="B7" s="78"/>
      <c r="C7" s="79">
        <f>SUM(C5:C6)</f>
        <v>922</v>
      </c>
      <c r="D7" s="236">
        <f>SUM(D5:D6)</f>
        <v>1</v>
      </c>
      <c r="E7" s="245">
        <f>C7-C7*F3</f>
        <v>829.8</v>
      </c>
      <c r="F7" s="246"/>
      <c r="G7" s="264">
        <v>830</v>
      </c>
    </row>
    <row r="8" spans="1:7" ht="12.75">
      <c r="A8" s="248" t="s">
        <v>8</v>
      </c>
      <c r="B8" s="80" t="s">
        <v>87</v>
      </c>
      <c r="C8" s="72">
        <v>1240</v>
      </c>
      <c r="D8" s="235">
        <f>C8/C10</f>
        <v>0.811</v>
      </c>
      <c r="E8" s="258">
        <f>C8-C8*F3</f>
        <v>1116</v>
      </c>
      <c r="G8" s="263"/>
    </row>
    <row r="9" spans="1:7" ht="12.75">
      <c r="A9" s="81"/>
      <c r="B9" s="82" t="s">
        <v>38</v>
      </c>
      <c r="C9" s="76">
        <v>289</v>
      </c>
      <c r="D9" s="234">
        <f>C9/C10</f>
        <v>0.189</v>
      </c>
      <c r="E9" s="265">
        <f>C9-C9*F3</f>
        <v>260.1</v>
      </c>
      <c r="F9" s="266"/>
      <c r="G9" s="51"/>
    </row>
    <row r="10" spans="1:7" ht="13.5" thickBot="1">
      <c r="A10" s="83"/>
      <c r="B10" s="84"/>
      <c r="C10" s="79">
        <f>SUM(C8:C9)</f>
        <v>1529</v>
      </c>
      <c r="D10" s="236">
        <f>SUM(D8:D9)</f>
        <v>1</v>
      </c>
      <c r="E10" s="245">
        <f>C10-C10*F3</f>
        <v>1376.1</v>
      </c>
      <c r="F10" s="246"/>
      <c r="G10" s="264">
        <v>1380</v>
      </c>
    </row>
    <row r="11" spans="1:7" ht="13.5" thickBot="1">
      <c r="A11" s="249" t="s">
        <v>7</v>
      </c>
      <c r="B11" s="85" t="s">
        <v>60</v>
      </c>
      <c r="C11" s="86">
        <v>1954</v>
      </c>
      <c r="D11" s="237">
        <v>1</v>
      </c>
      <c r="E11" s="259">
        <f>C11-C11*F3</f>
        <v>1758.6</v>
      </c>
      <c r="F11" s="246"/>
      <c r="G11" s="264">
        <v>1760</v>
      </c>
    </row>
    <row r="12" spans="1:7" ht="25.5">
      <c r="A12" s="250" t="s">
        <v>9</v>
      </c>
      <c r="B12" s="87" t="s">
        <v>88</v>
      </c>
      <c r="C12" s="72">
        <v>318</v>
      </c>
      <c r="D12" s="235">
        <f>C12/C18</f>
        <v>0.1831</v>
      </c>
      <c r="E12" s="46">
        <f>C12-C12*F3</f>
        <v>286.2</v>
      </c>
      <c r="G12" s="263"/>
    </row>
    <row r="13" spans="1:7" ht="12.75">
      <c r="A13" s="88"/>
      <c r="B13" s="89" t="s">
        <v>29</v>
      </c>
      <c r="C13" s="76">
        <v>69</v>
      </c>
      <c r="D13" s="234">
        <f>C13/C18</f>
        <v>0.0397</v>
      </c>
      <c r="E13" s="265">
        <f>C13-C13*F3</f>
        <v>62.1</v>
      </c>
      <c r="F13" s="266"/>
      <c r="G13" s="51"/>
    </row>
    <row r="14" spans="1:7" ht="25.5">
      <c r="A14" s="88"/>
      <c r="B14" s="89" t="s">
        <v>89</v>
      </c>
      <c r="C14" s="76">
        <v>356</v>
      </c>
      <c r="D14" s="234">
        <f>C14/C18</f>
        <v>0.205</v>
      </c>
      <c r="E14" s="46">
        <f>C14-C14*F3</f>
        <v>320.4</v>
      </c>
      <c r="G14" s="263"/>
    </row>
    <row r="15" spans="1:8" ht="12.75">
      <c r="A15" s="88"/>
      <c r="B15" s="89" t="s">
        <v>21</v>
      </c>
      <c r="C15" s="76">
        <v>564</v>
      </c>
      <c r="D15" s="234">
        <f>C15/C18</f>
        <v>0.3247</v>
      </c>
      <c r="E15" s="265">
        <f>C15-C15*F3</f>
        <v>507.6</v>
      </c>
      <c r="F15" s="266"/>
      <c r="G15" s="76"/>
      <c r="H15" s="111"/>
    </row>
    <row r="16" spans="1:8" ht="12.75">
      <c r="A16" s="88"/>
      <c r="B16" s="89" t="s">
        <v>91</v>
      </c>
      <c r="C16" s="76">
        <v>378</v>
      </c>
      <c r="D16" s="234">
        <f>C16/C18</f>
        <v>0.2176</v>
      </c>
      <c r="E16" s="46">
        <f>C16-C16*F3</f>
        <v>340.2</v>
      </c>
      <c r="G16" s="263"/>
      <c r="H16" s="111"/>
    </row>
    <row r="17" spans="1:7" ht="12.75">
      <c r="A17" s="88"/>
      <c r="B17" s="89" t="s">
        <v>25</v>
      </c>
      <c r="C17" s="76">
        <v>52</v>
      </c>
      <c r="D17" s="234">
        <f>C17/C18</f>
        <v>0.0299</v>
      </c>
      <c r="E17" s="265">
        <f>C17-C17*F3</f>
        <v>46.8</v>
      </c>
      <c r="F17" s="266"/>
      <c r="G17" s="51"/>
    </row>
    <row r="18" spans="1:7" ht="13.5" thickBot="1">
      <c r="A18" s="90"/>
      <c r="B18" s="91"/>
      <c r="C18" s="79">
        <f>SUM(C12:C17)</f>
        <v>1737</v>
      </c>
      <c r="D18" s="165">
        <f>SUM(D12:D17)</f>
        <v>1</v>
      </c>
      <c r="E18" s="245">
        <f>C18-C18*F3</f>
        <v>1563.3</v>
      </c>
      <c r="F18" s="246"/>
      <c r="G18" s="264">
        <v>1560</v>
      </c>
    </row>
    <row r="19" spans="1:7" ht="38.25">
      <c r="A19" s="251" t="s">
        <v>112</v>
      </c>
      <c r="B19" s="108" t="s">
        <v>90</v>
      </c>
      <c r="C19" s="76">
        <v>1082</v>
      </c>
      <c r="D19" s="234">
        <f>C19/C23</f>
        <v>0.5606</v>
      </c>
      <c r="E19" s="46">
        <f>C19-C19*F3</f>
        <v>973.8</v>
      </c>
      <c r="G19" s="263"/>
    </row>
    <row r="20" spans="1:7" ht="12.75">
      <c r="A20" s="107"/>
      <c r="B20" s="109" t="s">
        <v>36</v>
      </c>
      <c r="C20" s="76">
        <v>148</v>
      </c>
      <c r="D20" s="234">
        <f>C20/C23</f>
        <v>0.0767</v>
      </c>
      <c r="E20" s="265">
        <f>C20-C20*F3</f>
        <v>133.2</v>
      </c>
      <c r="F20" s="266"/>
      <c r="G20" s="51"/>
    </row>
    <row r="21" spans="1:7" ht="12.75">
      <c r="A21" s="162"/>
      <c r="B21" s="163" t="s">
        <v>151</v>
      </c>
      <c r="C21" s="164">
        <v>400</v>
      </c>
      <c r="D21" s="234">
        <f>C21/C23</f>
        <v>0.2073</v>
      </c>
      <c r="E21" s="265">
        <f>C21-C21*F3</f>
        <v>360</v>
      </c>
      <c r="F21" s="266"/>
      <c r="G21" s="51"/>
    </row>
    <row r="22" spans="1:7" ht="12.75">
      <c r="A22" s="162"/>
      <c r="B22" s="163" t="s">
        <v>59</v>
      </c>
      <c r="C22" s="164">
        <v>300</v>
      </c>
      <c r="D22" s="234">
        <f>C22/C23</f>
        <v>0.1554</v>
      </c>
      <c r="E22" s="265">
        <f>C22-C22*F3</f>
        <v>270</v>
      </c>
      <c r="F22" s="266"/>
      <c r="G22" s="51"/>
    </row>
    <row r="23" spans="1:7" ht="13.5" thickBot="1">
      <c r="A23" s="90"/>
      <c r="B23" s="91"/>
      <c r="C23" s="79">
        <f>SUM(C19:C22)</f>
        <v>1930</v>
      </c>
      <c r="D23" s="165">
        <f>SUM(D19:D22)</f>
        <v>1</v>
      </c>
      <c r="E23" s="245">
        <f>C23-C23*F3</f>
        <v>1737</v>
      </c>
      <c r="F23" s="252"/>
      <c r="G23" s="264">
        <v>1730</v>
      </c>
    </row>
    <row r="25" spans="1:3" ht="12.75">
      <c r="A25" s="96" t="s">
        <v>106</v>
      </c>
      <c r="B25" s="96"/>
      <c r="C25" s="97">
        <v>0.2</v>
      </c>
    </row>
    <row r="27" spans="1:3" ht="12.75">
      <c r="A27" s="96" t="s">
        <v>111</v>
      </c>
      <c r="C27" s="97">
        <v>0.2</v>
      </c>
    </row>
    <row r="29" spans="1:3" ht="12.75">
      <c r="A29" s="96"/>
      <c r="C29" s="97"/>
    </row>
    <row r="30" ht="12.75">
      <c r="B30" s="161"/>
    </row>
  </sheetData>
  <sheetProtection/>
  <mergeCells count="1">
    <mergeCell ref="A1:C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3"/>
  <headerFooter alignWithMargins="0">
    <oddFooter>&amp;C&amp;8&amp;A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="75" zoomScaleNormal="75" zoomScalePageLayoutView="0" workbookViewId="0" topLeftCell="A1">
      <selection activeCell="T10" sqref="T10"/>
    </sheetView>
  </sheetViews>
  <sheetFormatPr defaultColWidth="11.421875" defaultRowHeight="12.75"/>
  <cols>
    <col min="1" max="1" width="20.140625" style="172" customWidth="1"/>
    <col min="2" max="2" width="10.140625" style="0" bestFit="1" customWidth="1"/>
    <col min="3" max="3" width="7.421875" style="0" bestFit="1" customWidth="1"/>
    <col min="4" max="11" width="7.7109375" style="0" bestFit="1" customWidth="1"/>
    <col min="12" max="12" width="8.57421875" style="0" bestFit="1" customWidth="1"/>
  </cols>
  <sheetData>
    <row r="1" spans="1:11" ht="15.75">
      <c r="A1" s="171" t="s">
        <v>163</v>
      </c>
      <c r="K1" s="64" t="s">
        <v>162</v>
      </c>
    </row>
    <row r="2" ht="13.5" thickBot="1"/>
    <row r="3" spans="1:12" ht="13.5" thickBot="1">
      <c r="A3" s="268" t="s">
        <v>50</v>
      </c>
      <c r="B3" s="269"/>
      <c r="C3" s="356" t="s">
        <v>152</v>
      </c>
      <c r="D3" s="356" t="s">
        <v>153</v>
      </c>
      <c r="E3" s="356" t="s">
        <v>154</v>
      </c>
      <c r="F3" s="356" t="s">
        <v>155</v>
      </c>
      <c r="G3" s="356" t="s">
        <v>156</v>
      </c>
      <c r="H3" s="356" t="s">
        <v>157</v>
      </c>
      <c r="I3" s="356" t="s">
        <v>158</v>
      </c>
      <c r="J3" s="356" t="s">
        <v>159</v>
      </c>
      <c r="K3" s="356" t="s">
        <v>160</v>
      </c>
      <c r="L3" s="356" t="s">
        <v>161</v>
      </c>
    </row>
    <row r="4" spans="1:12" ht="12.75">
      <c r="A4" s="270" t="s">
        <v>26</v>
      </c>
      <c r="B4" s="271" t="s">
        <v>122</v>
      </c>
      <c r="C4" s="272"/>
      <c r="D4" s="272"/>
      <c r="E4" s="272"/>
      <c r="F4" s="273"/>
      <c r="G4" s="273"/>
      <c r="H4" s="273"/>
      <c r="I4" s="273"/>
      <c r="J4" s="273"/>
      <c r="K4" s="273"/>
      <c r="L4" s="273"/>
    </row>
    <row r="5" spans="1:12" ht="13.5" thickBot="1">
      <c r="A5" s="274"/>
      <c r="B5" s="275" t="s">
        <v>51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 ht="63.75">
      <c r="A6" s="277" t="s">
        <v>52</v>
      </c>
      <c r="B6" s="278" t="s">
        <v>122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2" ht="13.5" thickBot="1">
      <c r="A7" s="280"/>
      <c r="B7" s="281" t="s">
        <v>51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</row>
    <row r="8" spans="1:12" ht="25.5">
      <c r="A8" s="283" t="s">
        <v>53</v>
      </c>
      <c r="B8" s="284" t="s">
        <v>122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</row>
    <row r="9" spans="1:12" ht="13.5" thickBot="1">
      <c r="A9" s="283"/>
      <c r="B9" s="286" t="s">
        <v>51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</row>
    <row r="10" spans="1:12" ht="38.25">
      <c r="A10" s="288" t="s">
        <v>54</v>
      </c>
      <c r="B10" s="289" t="s">
        <v>122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2" ht="13.5" thickBot="1">
      <c r="A11" s="291"/>
      <c r="B11" s="292" t="s">
        <v>51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</row>
    <row r="12" spans="1:12" ht="51">
      <c r="A12" s="294" t="s">
        <v>55</v>
      </c>
      <c r="B12" s="295" t="s">
        <v>122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  <row r="13" spans="1:12" ht="13.5" thickBot="1">
      <c r="A13" s="294"/>
      <c r="B13" s="297" t="s">
        <v>51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</row>
    <row r="14" spans="1:12" ht="38.25">
      <c r="A14" s="299" t="s">
        <v>56</v>
      </c>
      <c r="B14" s="300" t="s">
        <v>122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</row>
    <row r="15" spans="1:12" ht="13.5" thickBot="1">
      <c r="A15" s="302"/>
      <c r="B15" s="303" t="s">
        <v>51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</row>
    <row r="16" spans="1:12" ht="38.25">
      <c r="A16" s="305" t="s">
        <v>57</v>
      </c>
      <c r="B16" s="306" t="s">
        <v>122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</row>
    <row r="17" spans="1:12" ht="13.5" thickBot="1">
      <c r="A17" s="305"/>
      <c r="B17" s="308" t="s">
        <v>51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</row>
    <row r="18" spans="1:12" ht="12.75">
      <c r="A18" s="310" t="s">
        <v>36</v>
      </c>
      <c r="B18" s="311" t="s">
        <v>122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1:12" ht="13.5" thickBot="1">
      <c r="A19" s="313"/>
      <c r="B19" s="314" t="s">
        <v>51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2" ht="12.75">
      <c r="A20" s="316" t="s">
        <v>21</v>
      </c>
      <c r="B20" s="317" t="s">
        <v>122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</row>
    <row r="21" spans="1:12" ht="13.5" thickBot="1">
      <c r="A21" s="316"/>
      <c r="B21" s="319" t="s">
        <v>51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</row>
    <row r="22" spans="1:12" ht="25.5">
      <c r="A22" s="321" t="s">
        <v>58</v>
      </c>
      <c r="B22" s="322" t="s">
        <v>122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</row>
    <row r="23" spans="1:12" ht="13.5" thickBot="1">
      <c r="A23" s="324"/>
      <c r="B23" s="325" t="s">
        <v>51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</row>
    <row r="24" spans="1:26" s="267" customFormat="1" ht="12.75">
      <c r="A24" s="327" t="s">
        <v>151</v>
      </c>
      <c r="B24" s="322" t="s">
        <v>122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67" customFormat="1" ht="13.5" thickBot="1">
      <c r="A25" s="327"/>
      <c r="B25" s="325" t="s">
        <v>51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12" ht="12.75">
      <c r="A26" s="330" t="s">
        <v>59</v>
      </c>
      <c r="B26" s="331" t="s">
        <v>122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</row>
    <row r="27" spans="1:12" ht="13.5" thickBot="1">
      <c r="A27" s="330"/>
      <c r="B27" s="333" t="s">
        <v>51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</row>
    <row r="28" spans="1:12" ht="25.5">
      <c r="A28" s="335" t="s">
        <v>60</v>
      </c>
      <c r="B28" s="336" t="s">
        <v>122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</row>
    <row r="29" spans="1:12" ht="13.5" thickBot="1">
      <c r="A29" s="338"/>
      <c r="B29" s="339" t="s">
        <v>51</v>
      </c>
      <c r="C29" s="340"/>
      <c r="D29" s="340"/>
      <c r="E29" s="340"/>
      <c r="F29" s="340"/>
      <c r="G29" s="340"/>
      <c r="H29" s="340"/>
      <c r="I29" s="340"/>
      <c r="J29" s="340"/>
      <c r="K29" s="340"/>
      <c r="L29" s="340"/>
    </row>
    <row r="30" spans="1:12" ht="12.75">
      <c r="A30" s="341" t="s">
        <v>38</v>
      </c>
      <c r="B30" s="342" t="s">
        <v>122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</row>
    <row r="31" spans="1:12" ht="13.5" thickBot="1">
      <c r="A31" s="341"/>
      <c r="B31" s="344" t="s">
        <v>51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</row>
    <row r="32" spans="1:12" ht="12.75">
      <c r="A32" s="346" t="s">
        <v>25</v>
      </c>
      <c r="B32" s="347" t="s">
        <v>122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</row>
    <row r="33" spans="1:12" ht="13.5" thickBot="1">
      <c r="A33" s="349"/>
      <c r="B33" s="350" t="s">
        <v>51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</row>
    <row r="34" spans="1:13" ht="13.5" thickBot="1">
      <c r="A34" s="352" t="s">
        <v>61</v>
      </c>
      <c r="B34" s="353"/>
      <c r="C34" s="354">
        <f>SUM(C4:C33)</f>
        <v>0</v>
      </c>
      <c r="D34" s="354">
        <f aca="true" t="shared" si="0" ref="D34:L34">SUM(D4:D33)</f>
        <v>0</v>
      </c>
      <c r="E34" s="354">
        <f t="shared" si="0"/>
        <v>0</v>
      </c>
      <c r="F34" s="354">
        <f>SUM(F4:F33)</f>
        <v>0</v>
      </c>
      <c r="G34" s="354">
        <f t="shared" si="0"/>
        <v>0</v>
      </c>
      <c r="H34" s="354">
        <f t="shared" si="0"/>
        <v>0</v>
      </c>
      <c r="I34" s="354">
        <f t="shared" si="0"/>
        <v>0</v>
      </c>
      <c r="J34" s="354">
        <f t="shared" si="0"/>
        <v>0</v>
      </c>
      <c r="K34" s="354">
        <f t="shared" si="0"/>
        <v>0</v>
      </c>
      <c r="L34" s="354">
        <f t="shared" si="0"/>
        <v>0</v>
      </c>
      <c r="M34" s="112">
        <f>SUM(C34:L34)</f>
        <v>0</v>
      </c>
    </row>
  </sheetData>
  <sheetProtection/>
  <printOptions gridLines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3"/>
  <headerFooter alignWithMargins="0">
    <oddFooter>&amp;C&amp;8&amp;A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8.00390625" style="0" customWidth="1"/>
  </cols>
  <sheetData>
    <row r="1" ht="15.75">
      <c r="A1" s="52" t="s">
        <v>137</v>
      </c>
    </row>
    <row r="2" ht="15.75">
      <c r="A2" s="52"/>
    </row>
    <row r="3" spans="1:2" ht="15">
      <c r="A3" s="55" t="s">
        <v>140</v>
      </c>
      <c r="B3" s="56">
        <v>32</v>
      </c>
    </row>
    <row r="4" spans="1:2" ht="15">
      <c r="A4" s="55" t="s">
        <v>138</v>
      </c>
      <c r="B4" s="56">
        <v>50</v>
      </c>
    </row>
    <row r="5" spans="1:3" ht="15">
      <c r="A5" s="55" t="s">
        <v>141</v>
      </c>
      <c r="B5" s="56">
        <v>76</v>
      </c>
      <c r="C5" s="3"/>
    </row>
    <row r="6" spans="1:3" ht="15">
      <c r="A6" s="55" t="s">
        <v>63</v>
      </c>
      <c r="B6" s="56">
        <v>39</v>
      </c>
      <c r="C6" s="3"/>
    </row>
    <row r="7" spans="1:3" ht="15">
      <c r="A7" s="176" t="s">
        <v>133</v>
      </c>
      <c r="B7" s="238">
        <v>76</v>
      </c>
      <c r="C7" s="3"/>
    </row>
    <row r="8" spans="1:3" ht="15">
      <c r="A8" s="55" t="s">
        <v>27</v>
      </c>
      <c r="B8" s="56">
        <v>44</v>
      </c>
      <c r="C8" s="3"/>
    </row>
    <row r="11" ht="15.75">
      <c r="A11" s="65" t="s">
        <v>97</v>
      </c>
    </row>
    <row r="12" ht="15.75">
      <c r="A12" s="65"/>
    </row>
    <row r="13" spans="1:2" ht="15">
      <c r="A13" s="55" t="s">
        <v>98</v>
      </c>
      <c r="B13" s="56">
        <v>20</v>
      </c>
    </row>
    <row r="14" spans="1:2" ht="15">
      <c r="A14" s="55" t="s">
        <v>13</v>
      </c>
      <c r="B14" s="56">
        <v>13</v>
      </c>
    </row>
    <row r="17" ht="12.75">
      <c r="A17" t="s">
        <v>114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zoomScalePageLayoutView="0" workbookViewId="0" topLeftCell="A1">
      <selection activeCell="M40" sqref="M40"/>
    </sheetView>
  </sheetViews>
  <sheetFormatPr defaultColWidth="11.421875" defaultRowHeight="12.75"/>
  <cols>
    <col min="1" max="1" width="16.421875" style="0" customWidth="1"/>
    <col min="2" max="2" width="8.8515625" style="367" bestFit="1" customWidth="1"/>
    <col min="3" max="11" width="7.421875" style="0" bestFit="1" customWidth="1"/>
    <col min="12" max="12" width="8.57421875" style="0" bestFit="1" customWidth="1"/>
    <col min="13" max="13" width="6.00390625" style="0" bestFit="1" customWidth="1"/>
  </cols>
  <sheetData>
    <row r="1" spans="1:10" ht="26.25">
      <c r="A1" s="373" t="s">
        <v>33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2" ht="26.25">
      <c r="A2" s="47" t="s">
        <v>34</v>
      </c>
      <c r="B2" s="358"/>
    </row>
    <row r="3" spans="1:2" ht="12.75">
      <c r="A3" s="122" t="s">
        <v>136</v>
      </c>
      <c r="B3" s="359"/>
    </row>
    <row r="4" spans="1:2" ht="13.5" thickBot="1">
      <c r="A4" s="122"/>
      <c r="B4" s="359"/>
    </row>
    <row r="5" spans="1:13" s="355" customFormat="1" ht="26.25" thickBot="1">
      <c r="A5" s="160" t="s">
        <v>134</v>
      </c>
      <c r="B5" s="360"/>
      <c r="C5" s="357" t="s">
        <v>152</v>
      </c>
      <c r="D5" s="357" t="s">
        <v>153</v>
      </c>
      <c r="E5" s="357" t="s">
        <v>154</v>
      </c>
      <c r="F5" s="357" t="s">
        <v>155</v>
      </c>
      <c r="G5" s="357" t="s">
        <v>156</v>
      </c>
      <c r="H5" s="357" t="s">
        <v>157</v>
      </c>
      <c r="I5" s="357" t="s">
        <v>158</v>
      </c>
      <c r="J5" s="357" t="s">
        <v>159</v>
      </c>
      <c r="K5" s="357" t="s">
        <v>160</v>
      </c>
      <c r="L5" s="357" t="s">
        <v>161</v>
      </c>
      <c r="M5" s="170" t="s">
        <v>32</v>
      </c>
    </row>
    <row r="6" spans="1:13" ht="12.75">
      <c r="A6" s="216" t="s">
        <v>27</v>
      </c>
      <c r="B6" s="36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12.75">
      <c r="A7" s="169" t="s">
        <v>27</v>
      </c>
      <c r="B7" s="361">
        <v>4607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201">
        <v>35</v>
      </c>
    </row>
    <row r="8" spans="1:13" ht="12.75">
      <c r="A8" s="169" t="s">
        <v>28</v>
      </c>
      <c r="B8" s="361">
        <v>446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201">
        <v>8</v>
      </c>
    </row>
    <row r="9" spans="1:13" ht="12.75">
      <c r="A9" s="169" t="s">
        <v>39</v>
      </c>
      <c r="B9" s="361">
        <f>SUM(B7:B8)</f>
        <v>5053</v>
      </c>
      <c r="C9" s="157">
        <f aca="true" t="shared" si="0" ref="C9:M9">SUM(C7:C8)</f>
        <v>0</v>
      </c>
      <c r="D9" s="157">
        <f t="shared" si="0"/>
        <v>0</v>
      </c>
      <c r="E9" s="157">
        <f t="shared" si="0"/>
        <v>0</v>
      </c>
      <c r="F9" s="157">
        <f t="shared" si="0"/>
        <v>0</v>
      </c>
      <c r="G9" s="157">
        <f t="shared" si="0"/>
        <v>0</v>
      </c>
      <c r="H9" s="157">
        <f t="shared" si="0"/>
        <v>0</v>
      </c>
      <c r="I9" s="157">
        <f t="shared" si="0"/>
        <v>0</v>
      </c>
      <c r="J9" s="157">
        <f t="shared" si="0"/>
        <v>0</v>
      </c>
      <c r="K9" s="157">
        <f t="shared" si="0"/>
        <v>0</v>
      </c>
      <c r="L9" s="157">
        <f t="shared" si="0"/>
        <v>0</v>
      </c>
      <c r="M9" s="157">
        <f t="shared" si="0"/>
        <v>43</v>
      </c>
    </row>
    <row r="10" spans="1:13" ht="12.75">
      <c r="A10" s="169"/>
      <c r="B10" s="361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ht="12.75">
      <c r="A11" s="223" t="s">
        <v>7</v>
      </c>
      <c r="B11" s="361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:13" ht="12.75">
      <c r="A12" s="160" t="s">
        <v>37</v>
      </c>
      <c r="B12" s="362">
        <v>1673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201">
        <v>23</v>
      </c>
    </row>
    <row r="13" spans="1:13" ht="12.75">
      <c r="A13" s="169"/>
      <c r="B13" s="361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</row>
    <row r="14" spans="1:13" ht="12.75">
      <c r="A14" s="233" t="s">
        <v>8</v>
      </c>
      <c r="B14" s="361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25.5">
      <c r="A15" s="160" t="s">
        <v>121</v>
      </c>
      <c r="B15" s="362">
        <v>12579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201">
        <v>65</v>
      </c>
    </row>
    <row r="16" spans="1:13" ht="12.75">
      <c r="A16" s="169" t="s">
        <v>38</v>
      </c>
      <c r="B16" s="361">
        <v>1096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01">
        <v>13</v>
      </c>
    </row>
    <row r="17" spans="1:13" ht="12.75">
      <c r="A17" s="169" t="s">
        <v>39</v>
      </c>
      <c r="B17" s="361">
        <f>SUM(B15:B16)</f>
        <v>13675</v>
      </c>
      <c r="C17" s="157">
        <f aca="true" t="shared" si="1" ref="C17:M17">SUM(C15:C16)</f>
        <v>0</v>
      </c>
      <c r="D17" s="157">
        <f t="shared" si="1"/>
        <v>0</v>
      </c>
      <c r="E17" s="157">
        <f t="shared" si="1"/>
        <v>0</v>
      </c>
      <c r="F17" s="157">
        <f t="shared" si="1"/>
        <v>0</v>
      </c>
      <c r="G17" s="157">
        <f t="shared" si="1"/>
        <v>0</v>
      </c>
      <c r="H17" s="157">
        <f t="shared" si="1"/>
        <v>0</v>
      </c>
      <c r="I17" s="157">
        <f t="shared" si="1"/>
        <v>0</v>
      </c>
      <c r="J17" s="157">
        <f t="shared" si="1"/>
        <v>0</v>
      </c>
      <c r="K17" s="157">
        <f t="shared" si="1"/>
        <v>0</v>
      </c>
      <c r="L17" s="157">
        <f t="shared" si="1"/>
        <v>0</v>
      </c>
      <c r="M17" s="157">
        <f t="shared" si="1"/>
        <v>78</v>
      </c>
    </row>
    <row r="18" spans="1:13" ht="12.75">
      <c r="A18" s="169"/>
      <c r="B18" s="361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3" ht="25.5">
      <c r="A19" s="220" t="s">
        <v>135</v>
      </c>
      <c r="B19" s="36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201"/>
    </row>
    <row r="20" spans="1:13" ht="12.75">
      <c r="A20" s="169" t="s">
        <v>26</v>
      </c>
      <c r="B20" s="361">
        <v>2693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01">
        <v>17</v>
      </c>
    </row>
    <row r="21" spans="1:13" ht="25.5">
      <c r="A21" s="160" t="s">
        <v>35</v>
      </c>
      <c r="B21" s="363">
        <v>1603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9">
        <v>16</v>
      </c>
    </row>
    <row r="22" spans="1:13" ht="12.75">
      <c r="A22" s="169" t="s">
        <v>39</v>
      </c>
      <c r="B22" s="361">
        <f>SUM(B20:B21)</f>
        <v>4296</v>
      </c>
      <c r="C22" s="157">
        <f aca="true" t="shared" si="2" ref="C22:M22">SUM(C20:C21)</f>
        <v>0</v>
      </c>
      <c r="D22" s="157">
        <f t="shared" si="2"/>
        <v>0</v>
      </c>
      <c r="E22" s="157">
        <f t="shared" si="2"/>
        <v>0</v>
      </c>
      <c r="F22" s="157">
        <f t="shared" si="2"/>
        <v>0</v>
      </c>
      <c r="G22" s="157">
        <f t="shared" si="2"/>
        <v>0</v>
      </c>
      <c r="H22" s="157">
        <f t="shared" si="2"/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33</v>
      </c>
    </row>
    <row r="23" spans="1:13" ht="12.75">
      <c r="A23" s="169"/>
      <c r="B23" s="3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</row>
    <row r="24" spans="1:13" ht="12.75">
      <c r="A24" s="221" t="s">
        <v>9</v>
      </c>
      <c r="B24" s="361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201"/>
    </row>
    <row r="25" spans="1:13" ht="25.5">
      <c r="A25" s="160" t="s">
        <v>118</v>
      </c>
      <c r="B25" s="362">
        <v>4525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9">
        <v>24</v>
      </c>
    </row>
    <row r="26" spans="1:13" ht="38.25">
      <c r="A26" s="160" t="s">
        <v>54</v>
      </c>
      <c r="B26" s="363">
        <v>6369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9">
        <v>13</v>
      </c>
    </row>
    <row r="27" spans="1:13" ht="12.75">
      <c r="A27" s="160" t="s">
        <v>24</v>
      </c>
      <c r="B27" s="363">
        <v>4574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201">
        <v>22</v>
      </c>
    </row>
    <row r="28" spans="1:13" ht="12.75">
      <c r="A28" s="169" t="s">
        <v>21</v>
      </c>
      <c r="B28" s="363">
        <v>2055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201">
        <v>14</v>
      </c>
    </row>
    <row r="29" spans="1:14" ht="12.75">
      <c r="A29" s="160" t="s">
        <v>23</v>
      </c>
      <c r="B29" s="363">
        <v>7992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219">
        <v>33</v>
      </c>
      <c r="N29" s="224"/>
    </row>
    <row r="30" spans="1:14" ht="25.5">
      <c r="A30" s="160" t="s">
        <v>119</v>
      </c>
      <c r="B30" s="363">
        <v>6901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9">
        <v>10</v>
      </c>
      <c r="N30" s="224"/>
    </row>
    <row r="31" spans="1:14" ht="12.75">
      <c r="A31" s="160" t="s">
        <v>39</v>
      </c>
      <c r="B31" s="363">
        <f>SUM(B25:B30)</f>
        <v>32416</v>
      </c>
      <c r="C31" s="217">
        <f aca="true" t="shared" si="3" ref="C31:M31">SUM(C25:C30)</f>
        <v>0</v>
      </c>
      <c r="D31" s="217">
        <f t="shared" si="3"/>
        <v>0</v>
      </c>
      <c r="E31" s="217">
        <f t="shared" si="3"/>
        <v>0</v>
      </c>
      <c r="F31" s="217">
        <f t="shared" si="3"/>
        <v>0</v>
      </c>
      <c r="G31" s="217">
        <f>SUM(G25:G30)</f>
        <v>0</v>
      </c>
      <c r="H31" s="217">
        <f t="shared" si="3"/>
        <v>0</v>
      </c>
      <c r="I31" s="217">
        <f t="shared" si="3"/>
        <v>0</v>
      </c>
      <c r="J31" s="217">
        <f t="shared" si="3"/>
        <v>0</v>
      </c>
      <c r="K31" s="217">
        <f t="shared" si="3"/>
        <v>0</v>
      </c>
      <c r="L31" s="217">
        <f t="shared" si="3"/>
        <v>0</v>
      </c>
      <c r="M31" s="217">
        <f t="shared" si="3"/>
        <v>116</v>
      </c>
      <c r="N31" s="224"/>
    </row>
    <row r="32" spans="1:14" ht="12.75">
      <c r="A32" s="160"/>
      <c r="B32" s="36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219"/>
      <c r="N32" s="224"/>
    </row>
    <row r="33" spans="1:14" ht="38.25">
      <c r="A33" s="222" t="s">
        <v>125</v>
      </c>
      <c r="B33" s="36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219"/>
      <c r="N33" s="224"/>
    </row>
    <row r="34" spans="1:14" ht="12.75">
      <c r="A34" s="169" t="s">
        <v>36</v>
      </c>
      <c r="B34" s="363">
        <v>2735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19">
        <v>11</v>
      </c>
      <c r="N34" s="224"/>
    </row>
    <row r="35" spans="1:14" ht="38.25">
      <c r="A35" s="169" t="s">
        <v>129</v>
      </c>
      <c r="B35" s="363">
        <v>35225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9">
        <v>147</v>
      </c>
      <c r="N35" s="224"/>
    </row>
    <row r="36" spans="1:14" ht="12.75">
      <c r="A36" s="169" t="s">
        <v>151</v>
      </c>
      <c r="B36" s="363">
        <v>7768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>
        <v>5</v>
      </c>
      <c r="N36" s="224"/>
    </row>
    <row r="37" spans="1:13" ht="38.25">
      <c r="A37" s="160" t="s">
        <v>120</v>
      </c>
      <c r="B37" s="363">
        <v>1275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01">
        <v>5</v>
      </c>
    </row>
    <row r="38" spans="1:13" ht="12.75">
      <c r="A38" s="49" t="s">
        <v>39</v>
      </c>
      <c r="B38" s="361">
        <f>SUM(B34:B37)</f>
        <v>47003</v>
      </c>
      <c r="C38" s="157">
        <f aca="true" t="shared" si="4" ref="C38:M38">SUM(C34:C37)</f>
        <v>0</v>
      </c>
      <c r="D38" s="157">
        <f t="shared" si="4"/>
        <v>0</v>
      </c>
      <c r="E38" s="157">
        <f t="shared" si="4"/>
        <v>0</v>
      </c>
      <c r="F38" s="157">
        <f t="shared" si="4"/>
        <v>0</v>
      </c>
      <c r="G38" s="157">
        <f t="shared" si="4"/>
        <v>0</v>
      </c>
      <c r="H38" s="157">
        <f t="shared" si="4"/>
        <v>0</v>
      </c>
      <c r="I38" s="157">
        <f t="shared" si="4"/>
        <v>0</v>
      </c>
      <c r="J38" s="157">
        <f t="shared" si="4"/>
        <v>0</v>
      </c>
      <c r="K38" s="157">
        <f t="shared" si="4"/>
        <v>0</v>
      </c>
      <c r="L38" s="157">
        <f t="shared" si="4"/>
        <v>0</v>
      </c>
      <c r="M38" s="157">
        <f t="shared" si="4"/>
        <v>168</v>
      </c>
    </row>
    <row r="39" spans="1:13" ht="12.75">
      <c r="A39" s="51"/>
      <c r="B39" s="364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188"/>
    </row>
    <row r="40" spans="1:13" ht="12.75">
      <c r="A40" s="48" t="s">
        <v>32</v>
      </c>
      <c r="B40" s="360"/>
      <c r="C40" s="48">
        <f>M7+M15+M27+M28+M29+M37+M8+M21+M30+M12+M16+M20+M25+M26+M34+M35+M36</f>
        <v>461</v>
      </c>
      <c r="D40" s="48">
        <f>M7+M15+M27+M28+M8+M21+M30+M29+M12+M16+M20+M25+M26+M34+M35+M36+M37</f>
        <v>461</v>
      </c>
      <c r="E40" s="48">
        <f>M7+M15+M27+M28+M29+M8+M12+M16+M20+M21+M25+M26+M30+M34+M35+M36+M37</f>
        <v>461</v>
      </c>
      <c r="F40" s="48">
        <f>M7+M20+M25+M15+M21+M27+M28+M29+M8+M30+M12+M26+M34+M35+M36+M37+M16</f>
        <v>461</v>
      </c>
      <c r="G40" s="48">
        <f>M7+M20+M25+M15+M21+M27+M28+M29+M12+M8+M30+M16+M26+M34+M35+M36+M37</f>
        <v>461</v>
      </c>
      <c r="H40" s="48">
        <f>M7+M25+M15+M27+M28+M29+M8+M21+M12+M16+M20+M26+M30+M34+M35+M36+M37</f>
        <v>461</v>
      </c>
      <c r="I40" s="48">
        <f>M7+M15+M28+M8+M21+M29+M12+M16+M20+M25+M26+M27+M30+M34+M35+M36+M37</f>
        <v>461</v>
      </c>
      <c r="J40" s="48">
        <f>M7+M15+M27+M28+M29+M8+M12+M16+M20+M21+M25+M26+M30+M34+M35+M36+M37</f>
        <v>461</v>
      </c>
      <c r="K40" s="48">
        <f>M7+M15+M27+M28+M29+M12+M16+M8+M20+M21+M25+M26+M30+M34+M35+M36+M37</f>
        <v>461</v>
      </c>
      <c r="L40" s="48">
        <f>M7+M15+M27+M28+M29+M12+M8+M16+M20+M21+M25+M26+M30+M34+M35+M36+M37</f>
        <v>461</v>
      </c>
      <c r="M40" s="202"/>
    </row>
    <row r="41" spans="1:13" ht="12.75">
      <c r="A41" s="71"/>
      <c r="B41" s="365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203"/>
    </row>
    <row r="42" spans="1:13" ht="12.75">
      <c r="A42" s="71"/>
      <c r="B42" s="365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203"/>
    </row>
    <row r="43" spans="1:13" ht="12.75">
      <c r="A43" s="375"/>
      <c r="B43" s="37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226"/>
    </row>
    <row r="44" spans="1:13" ht="12.75">
      <c r="A44" s="225"/>
      <c r="B44" s="366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8"/>
    </row>
    <row r="45" spans="1:13" ht="12.75">
      <c r="A45" s="225"/>
      <c r="B45" s="366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30"/>
    </row>
    <row r="46" spans="1:13" ht="12.75">
      <c r="A46" s="225"/>
      <c r="B46" s="366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30"/>
    </row>
    <row r="47" spans="1:13" ht="12.75">
      <c r="A47" s="225"/>
      <c r="B47" s="366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30"/>
    </row>
    <row r="48" spans="1:13" ht="12.75">
      <c r="A48" s="225"/>
      <c r="B48" s="366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30"/>
    </row>
    <row r="49" spans="1:13" ht="12.75">
      <c r="A49" s="231"/>
      <c r="B49" s="366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30"/>
    </row>
    <row r="50" spans="1:13" ht="12.75">
      <c r="A50" s="175"/>
      <c r="B50" s="366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26"/>
    </row>
  </sheetData>
  <sheetProtection/>
  <mergeCells count="2">
    <mergeCell ref="A1:J1"/>
    <mergeCell ref="A43:B43"/>
  </mergeCells>
  <printOptions gridLines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3.28125" style="0" customWidth="1"/>
    <col min="2" max="2" width="12.7109375" style="0" customWidth="1"/>
    <col min="3" max="3" width="11.28125" style="0" bestFit="1" customWidth="1"/>
    <col min="4" max="4" width="11.57421875" style="0" customWidth="1"/>
    <col min="5" max="5" width="9.7109375" style="0" bestFit="1" customWidth="1"/>
    <col min="6" max="6" width="7.00390625" style="0" customWidth="1"/>
    <col min="7" max="10" width="6.28125" style="0" bestFit="1" customWidth="1"/>
    <col min="11" max="11" width="6.57421875" style="0" customWidth="1"/>
    <col min="12" max="14" width="6.28125" style="0" bestFit="1" customWidth="1"/>
    <col min="15" max="15" width="7.28125" style="0" bestFit="1" customWidth="1"/>
    <col min="16" max="16" width="5.28125" style="0" bestFit="1" customWidth="1"/>
  </cols>
  <sheetData>
    <row r="1" ht="15.75">
      <c r="A1" s="52" t="s">
        <v>40</v>
      </c>
    </row>
    <row r="3" spans="1:14" ht="15.75">
      <c r="A3" s="52" t="s">
        <v>77</v>
      </c>
      <c r="B3" s="52" t="s">
        <v>41</v>
      </c>
      <c r="D3" t="s">
        <v>102</v>
      </c>
      <c r="N3" t="s">
        <v>132</v>
      </c>
    </row>
    <row r="4" ht="13.5" thickBot="1"/>
    <row r="5" spans="1:16" s="139" customFormat="1" ht="23.25" thickBot="1">
      <c r="A5" s="133"/>
      <c r="B5" s="133" t="s">
        <v>105</v>
      </c>
      <c r="C5" s="136" t="s">
        <v>168</v>
      </c>
      <c r="D5" s="137" t="s">
        <v>165</v>
      </c>
      <c r="E5" s="136" t="s">
        <v>166</v>
      </c>
      <c r="F5" s="357" t="s">
        <v>152</v>
      </c>
      <c r="G5" s="357" t="s">
        <v>153</v>
      </c>
      <c r="H5" s="357" t="s">
        <v>154</v>
      </c>
      <c r="I5" s="357" t="s">
        <v>155</v>
      </c>
      <c r="J5" s="357" t="s">
        <v>156</v>
      </c>
      <c r="K5" s="357" t="s">
        <v>157</v>
      </c>
      <c r="L5" s="357" t="s">
        <v>158</v>
      </c>
      <c r="M5" s="357" t="s">
        <v>159</v>
      </c>
      <c r="N5" s="357" t="s">
        <v>160</v>
      </c>
      <c r="O5" s="357" t="s">
        <v>161</v>
      </c>
      <c r="P5" s="138"/>
    </row>
    <row r="6" spans="1:16" ht="12.75">
      <c r="A6" s="123">
        <v>1</v>
      </c>
      <c r="B6" s="123" t="s">
        <v>99</v>
      </c>
      <c r="C6" s="125"/>
      <c r="D6" s="126"/>
      <c r="E6" s="368" t="e">
        <f>D6/C6</f>
        <v>#DIV/0!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54">
        <f aca="true" t="shared" si="0" ref="P6:P11">SUM(F6:O6)</f>
        <v>0</v>
      </c>
    </row>
    <row r="7" spans="1:16" ht="12.75">
      <c r="A7" s="123">
        <v>2</v>
      </c>
      <c r="B7" s="123" t="s">
        <v>42</v>
      </c>
      <c r="C7" s="125"/>
      <c r="D7" s="126"/>
      <c r="E7" s="368" t="e">
        <f aca="true" t="shared" si="1" ref="E7:E14">D7/C7</f>
        <v>#DIV/0!</v>
      </c>
      <c r="F7" s="123"/>
      <c r="G7" s="123"/>
      <c r="H7" s="123"/>
      <c r="I7" s="126"/>
      <c r="J7" s="126"/>
      <c r="K7" s="126"/>
      <c r="L7" s="126"/>
      <c r="M7" s="126"/>
      <c r="N7" s="126"/>
      <c r="O7" s="126"/>
      <c r="P7" s="154">
        <f t="shared" si="0"/>
        <v>0</v>
      </c>
    </row>
    <row r="8" spans="1:16" ht="12.75">
      <c r="A8" s="123">
        <v>3</v>
      </c>
      <c r="B8" s="123" t="s">
        <v>43</v>
      </c>
      <c r="C8" s="125"/>
      <c r="D8" s="126"/>
      <c r="E8" s="368" t="e">
        <f t="shared" si="1"/>
        <v>#DIV/0!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54">
        <f t="shared" si="0"/>
        <v>0</v>
      </c>
    </row>
    <row r="9" spans="1:16" ht="12.75">
      <c r="A9" s="123">
        <v>4</v>
      </c>
      <c r="B9" s="123" t="s">
        <v>44</v>
      </c>
      <c r="C9" s="125"/>
      <c r="D9" s="141"/>
      <c r="E9" s="368" t="e">
        <f t="shared" si="1"/>
        <v>#DIV/0!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54">
        <f t="shared" si="0"/>
        <v>0</v>
      </c>
    </row>
    <row r="10" spans="1:16" ht="22.5">
      <c r="A10" s="123">
        <v>5</v>
      </c>
      <c r="B10" s="125" t="s">
        <v>100</v>
      </c>
      <c r="C10" s="125"/>
      <c r="D10" s="126"/>
      <c r="E10" s="368" t="e">
        <f t="shared" si="1"/>
        <v>#DIV/0!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54">
        <f t="shared" si="0"/>
        <v>0</v>
      </c>
    </row>
    <row r="11" spans="1:16" ht="22.5">
      <c r="A11" s="123">
        <v>6</v>
      </c>
      <c r="B11" s="125" t="s">
        <v>45</v>
      </c>
      <c r="C11" s="125"/>
      <c r="D11" s="126"/>
      <c r="E11" s="368" t="e">
        <f t="shared" si="1"/>
        <v>#DIV/0!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55">
        <f t="shared" si="0"/>
        <v>0</v>
      </c>
    </row>
    <row r="12" spans="1:16" ht="12.75">
      <c r="A12" s="123">
        <v>7</v>
      </c>
      <c r="B12" s="123" t="s">
        <v>46</v>
      </c>
      <c r="C12" s="142"/>
      <c r="D12" s="141"/>
      <c r="E12" s="368" t="e">
        <f t="shared" si="1"/>
        <v>#DIV/0!</v>
      </c>
      <c r="F12" s="128"/>
      <c r="G12" s="128"/>
      <c r="H12" s="128"/>
      <c r="I12" s="129"/>
      <c r="J12" s="128"/>
      <c r="K12" s="128"/>
      <c r="L12" s="128"/>
      <c r="M12" s="128"/>
      <c r="N12" s="128"/>
      <c r="O12" s="128"/>
      <c r="P12" s="155">
        <f>SUM(G12:O12)</f>
        <v>0</v>
      </c>
    </row>
    <row r="13" spans="1:16" ht="12.75">
      <c r="A13" s="123">
        <v>8</v>
      </c>
      <c r="B13" s="125" t="s">
        <v>108</v>
      </c>
      <c r="C13" s="143"/>
      <c r="D13" s="127"/>
      <c r="E13" s="368" t="e">
        <f t="shared" si="1"/>
        <v>#DIV/0!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55">
        <f>SUM(F13:O13)</f>
        <v>0</v>
      </c>
    </row>
    <row r="14" spans="1:16" ht="22.5">
      <c r="A14" s="123">
        <v>9</v>
      </c>
      <c r="B14" s="125" t="s">
        <v>101</v>
      </c>
      <c r="C14" s="142"/>
      <c r="D14" s="144"/>
      <c r="E14" s="368" t="e">
        <f t="shared" si="1"/>
        <v>#DIV/0!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54">
        <f>SUM(F14:O14)</f>
        <v>0</v>
      </c>
    </row>
    <row r="15" spans="1:16" ht="12.75">
      <c r="A15" s="131"/>
      <c r="B15" s="132" t="s">
        <v>47</v>
      </c>
      <c r="C15" s="133"/>
      <c r="D15" s="134">
        <f>SUM(D6:D14)</f>
        <v>0</v>
      </c>
      <c r="E15" s="132"/>
      <c r="F15" s="140">
        <f aca="true" t="shared" si="2" ref="F15:O15">SUM(F6:F14)</f>
        <v>0</v>
      </c>
      <c r="G15" s="140">
        <f t="shared" si="2"/>
        <v>0</v>
      </c>
      <c r="H15" s="140">
        <f t="shared" si="2"/>
        <v>0</v>
      </c>
      <c r="I15" s="140">
        <f t="shared" si="2"/>
        <v>0</v>
      </c>
      <c r="J15" s="140">
        <f t="shared" si="2"/>
        <v>0</v>
      </c>
      <c r="K15" s="140">
        <f t="shared" si="2"/>
        <v>0</v>
      </c>
      <c r="L15" s="140">
        <f t="shared" si="2"/>
        <v>0</v>
      </c>
      <c r="M15" s="140">
        <f t="shared" si="2"/>
        <v>0</v>
      </c>
      <c r="N15" s="140">
        <f t="shared" si="2"/>
        <v>0</v>
      </c>
      <c r="O15" s="140">
        <f t="shared" si="2"/>
        <v>0</v>
      </c>
      <c r="P15" s="155">
        <f>SUM(F15:O15)</f>
        <v>0</v>
      </c>
    </row>
    <row r="18" spans="1:6" ht="15.75">
      <c r="A18" s="52" t="s">
        <v>103</v>
      </c>
      <c r="B18" s="52" t="s">
        <v>104</v>
      </c>
      <c r="F18" t="s">
        <v>102</v>
      </c>
    </row>
    <row r="19" spans="1:2" ht="16.5" thickBot="1">
      <c r="A19" s="52"/>
      <c r="B19" s="52"/>
    </row>
    <row r="20" spans="2:15" ht="23.25" thickBot="1">
      <c r="B20" s="133" t="s">
        <v>167</v>
      </c>
      <c r="C20" s="136" t="s">
        <v>164</v>
      </c>
      <c r="D20" s="137" t="s">
        <v>165</v>
      </c>
      <c r="E20" s="136" t="s">
        <v>166</v>
      </c>
      <c r="F20" s="357" t="s">
        <v>152</v>
      </c>
      <c r="G20" s="357" t="s">
        <v>153</v>
      </c>
      <c r="H20" s="357" t="s">
        <v>154</v>
      </c>
      <c r="I20" s="357" t="s">
        <v>155</v>
      </c>
      <c r="J20" s="357" t="s">
        <v>156</v>
      </c>
      <c r="K20" s="357" t="s">
        <v>157</v>
      </c>
      <c r="L20" s="357" t="s">
        <v>158</v>
      </c>
      <c r="M20" s="357" t="s">
        <v>159</v>
      </c>
      <c r="N20" s="357" t="s">
        <v>160</v>
      </c>
      <c r="O20" s="357" t="s">
        <v>161</v>
      </c>
    </row>
    <row r="21" spans="1:16" ht="22.5">
      <c r="A21" s="128">
        <v>1</v>
      </c>
      <c r="B21" s="125" t="s">
        <v>109</v>
      </c>
      <c r="C21" s="125"/>
      <c r="D21" s="130"/>
      <c r="E21" s="369" t="e">
        <f>D21/C21</f>
        <v>#DIV/0!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55">
        <f>SUM(F21:O21)</f>
        <v>0</v>
      </c>
    </row>
    <row r="22" spans="1:16" ht="12.75">
      <c r="A22" s="128">
        <v>2</v>
      </c>
      <c r="B22" s="123" t="s">
        <v>48</v>
      </c>
      <c r="C22" s="125"/>
      <c r="D22" s="130"/>
      <c r="E22" s="369" t="e">
        <f>D22/C22</f>
        <v>#DIV/0!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55">
        <f>SUM(F22:O22)</f>
        <v>0</v>
      </c>
    </row>
    <row r="23" spans="1:16" ht="12.75">
      <c r="A23" s="128">
        <v>3</v>
      </c>
      <c r="B23" s="123" t="s">
        <v>49</v>
      </c>
      <c r="C23" s="125"/>
      <c r="D23" s="130"/>
      <c r="E23" s="369" t="e">
        <f>D23/C23</f>
        <v>#DIV/0!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55">
        <f>SUM(F23:O23)</f>
        <v>0</v>
      </c>
    </row>
    <row r="24" spans="1:16" ht="12.75">
      <c r="A24" s="128">
        <v>4</v>
      </c>
      <c r="B24" s="125" t="s">
        <v>110</v>
      </c>
      <c r="C24" s="125"/>
      <c r="D24" s="130"/>
      <c r="E24" s="369" t="e">
        <f>D24/C24</f>
        <v>#DIV/0!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55">
        <f>SUM(F24:O24)</f>
        <v>0</v>
      </c>
    </row>
    <row r="25" spans="1:16" ht="12.75">
      <c r="A25" s="128"/>
      <c r="B25" s="135" t="s">
        <v>107</v>
      </c>
      <c r="C25" s="125"/>
      <c r="D25" s="145">
        <f>SUM(D21:D24)</f>
        <v>0</v>
      </c>
      <c r="E25" s="125"/>
      <c r="F25" s="146">
        <f aca="true" t="shared" si="3" ref="F25:O25">SUM(F21:F24)</f>
        <v>0</v>
      </c>
      <c r="G25" s="146">
        <f t="shared" si="3"/>
        <v>0</v>
      </c>
      <c r="H25" s="146">
        <f t="shared" si="3"/>
        <v>0</v>
      </c>
      <c r="I25" s="146">
        <f t="shared" si="3"/>
        <v>0</v>
      </c>
      <c r="J25" s="146">
        <f t="shared" si="3"/>
        <v>0</v>
      </c>
      <c r="K25" s="146">
        <f t="shared" si="3"/>
        <v>0</v>
      </c>
      <c r="L25" s="146">
        <f t="shared" si="3"/>
        <v>0</v>
      </c>
      <c r="M25" s="146">
        <f t="shared" si="3"/>
        <v>0</v>
      </c>
      <c r="N25" s="146">
        <f t="shared" si="3"/>
        <v>0</v>
      </c>
      <c r="O25" s="146">
        <f t="shared" si="3"/>
        <v>0</v>
      </c>
      <c r="P25" s="156">
        <f>SUM(F25:O25)</f>
        <v>0</v>
      </c>
    </row>
    <row r="26" spans="1:19" ht="12.75">
      <c r="A26" s="147"/>
      <c r="B26" s="148"/>
      <c r="C26" s="149"/>
      <c r="D26" s="150"/>
      <c r="E26" s="151"/>
      <c r="F26" s="151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3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Footer>&amp;C&amp;8&amp;A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Fachhochschule Nürnberg</dc:creator>
  <cp:keywords/>
  <dc:description/>
  <cp:lastModifiedBy>Siegmueller, Renate</cp:lastModifiedBy>
  <cp:lastPrinted>2006-05-05T13:45:21Z</cp:lastPrinted>
  <dcterms:created xsi:type="dcterms:W3CDTF">1999-11-12T09:34:23Z</dcterms:created>
  <dcterms:modified xsi:type="dcterms:W3CDTF">2014-10-30T09:38:54Z</dcterms:modified>
  <cp:category/>
  <cp:version/>
  <cp:contentType/>
  <cp:contentStatus/>
</cp:coreProperties>
</file>